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LS210D88E\share\共有\湖南環境建設事業協同組合\残土搬入関係\様式　残土依頼書\R5\"/>
    </mc:Choice>
  </mc:AlternateContent>
  <xr:revisionPtr revIDLastSave="0" documentId="13_ncr:1_{7E7B0234-BB96-401B-BDB8-BADA8D1D320E}" xr6:coauthVersionLast="47" xr6:coauthVersionMax="47" xr10:uidLastSave="{00000000-0000-0000-0000-000000000000}"/>
  <workbookProtection workbookAlgorithmName="SHA-512" workbookHashValue="U90HA6qF2UfgOfWj8v+hkIe1N6jkdkcRo9EJ3JSLhA19dNtUiA6Y0gOXKeX1WN39+RLc3pswRMlsx/pHeeKSDA==" workbookSaltValue="adSHoXcRmLBwczAxBmMt9g==" workbookSpinCount="100000" lockStructure="1"/>
  <bookViews>
    <workbookView xWindow="-120" yWindow="-120" windowWidth="29040" windowHeight="15720" tabRatio="703" xr2:uid="{DACF0A68-D445-423A-A6EE-F12FE069DB7C}"/>
  </bookViews>
  <sheets>
    <sheet name="申込書" sheetId="37" r:id="rId1"/>
    <sheet name="計画書" sheetId="27" r:id="rId2"/>
    <sheet name="精算申込(1500円)" sheetId="24" r:id="rId3"/>
    <sheet name="インボイス請求発行" sheetId="42" state="hidden" r:id="rId4"/>
    <sheet name="封筒" sheetId="39" state="hidden" r:id="rId5"/>
    <sheet name="搬入明細【10t車】" sheetId="11" state="hidden" r:id="rId6"/>
    <sheet name="返還請求書" sheetId="45" state="hidden" r:id="rId7"/>
  </sheets>
  <externalReferences>
    <externalReference r:id="rId8"/>
  </externalReferences>
  <definedNames>
    <definedName name="_xlnm.Print_Area" localSheetId="1">計画書!$A$1:$L$39</definedName>
    <definedName name="_xlnm.Print_Area" localSheetId="0">申込書!$B$2:$L$48</definedName>
    <definedName name="_xlnm.Print_Area" localSheetId="2">'精算申込(1500円)'!$A$1:$J$49</definedName>
    <definedName name="_xlnm.Print_Area" localSheetId="5">搬入明細【10t車】!$A$1:$J$34</definedName>
    <definedName name="_xlnm.Print_Area" localSheetId="4">封筒!$A$1:$G$10</definedName>
    <definedName name="_xlnm.Print_Area" localSheetId="6">返還請求書!$A$1:$J$28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24" l="1"/>
  <c r="C31" i="24"/>
  <c r="B29" i="24"/>
  <c r="B28" i="24"/>
  <c r="B27" i="24"/>
  <c r="B26" i="24"/>
  <c r="B25" i="24"/>
  <c r="B24" i="24"/>
  <c r="B23" i="24"/>
  <c r="B22" i="24"/>
  <c r="B21" i="24"/>
  <c r="B20" i="24"/>
  <c r="AG3" i="42"/>
  <c r="G11" i="42" l="1"/>
  <c r="C16" i="42" s="1"/>
  <c r="F11" i="42"/>
  <c r="E11" i="42"/>
  <c r="C11" i="42"/>
  <c r="B11" i="42"/>
  <c r="B16" i="42" s="1"/>
  <c r="A11" i="42"/>
  <c r="A16" i="42"/>
  <c r="O28" i="45"/>
  <c r="O27" i="45"/>
  <c r="O26" i="45"/>
  <c r="O25" i="45"/>
  <c r="O24" i="45"/>
  <c r="B24" i="45"/>
  <c r="B26" i="45"/>
  <c r="H25" i="45"/>
  <c r="B25" i="45"/>
  <c r="H24" i="45"/>
  <c r="A3" i="45"/>
  <c r="C2" i="42" s="1"/>
  <c r="J40" i="24"/>
  <c r="M20" i="24"/>
  <c r="M21" i="24"/>
  <c r="M22" i="24"/>
  <c r="M23" i="24"/>
  <c r="M19" i="24"/>
  <c r="N23" i="24"/>
  <c r="N22" i="24"/>
  <c r="N21" i="24"/>
  <c r="N20" i="24"/>
  <c r="N19" i="24"/>
  <c r="F20" i="24"/>
  <c r="J20" i="24"/>
  <c r="A3" i="24"/>
  <c r="D26" i="37" l="1"/>
  <c r="D25" i="37"/>
  <c r="D24" i="37"/>
  <c r="I35" i="37" l="1"/>
  <c r="J3" i="24" l="1"/>
  <c r="I33" i="37"/>
  <c r="I32" i="37"/>
  <c r="AD3" i="42"/>
  <c r="B11" i="45"/>
  <c r="D2" i="42" s="1"/>
  <c r="L11" i="45"/>
  <c r="E2" i="42"/>
  <c r="C10" i="39"/>
  <c r="I42" i="37" l="1"/>
  <c r="F24" i="24"/>
  <c r="A10" i="39"/>
  <c r="E9" i="39"/>
  <c r="A9" i="39"/>
  <c r="E8" i="39"/>
  <c r="E10" i="39"/>
  <c r="A8" i="39"/>
  <c r="C9" i="39"/>
  <c r="C8" i="39"/>
  <c r="J23" i="24" l="1"/>
  <c r="M27" i="37" l="1"/>
  <c r="M26" i="37"/>
  <c r="M25" i="37"/>
  <c r="M24" i="37"/>
  <c r="M23" i="37"/>
  <c r="E24" i="37" l="1"/>
  <c r="M5" i="11"/>
  <c r="M4" i="11"/>
  <c r="M3" i="11"/>
  <c r="M6" i="11" l="1"/>
  <c r="M7" i="11" s="1"/>
  <c r="M8" i="11" s="1"/>
  <c r="J12" i="27"/>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J65" i="11"/>
  <c r="J64" i="11"/>
  <c r="J63" i="11"/>
  <c r="J62" i="11"/>
  <c r="J61" i="11"/>
  <c r="J60" i="11"/>
  <c r="J59" i="11"/>
  <c r="J58" i="11"/>
  <c r="J57" i="11"/>
  <c r="J56" i="11"/>
  <c r="J55" i="11"/>
  <c r="J54" i="11"/>
  <c r="J53" i="11"/>
  <c r="J52" i="11"/>
  <c r="J51" i="11"/>
  <c r="J50" i="11"/>
  <c r="J49" i="11"/>
  <c r="J48" i="11"/>
  <c r="J47" i="11"/>
  <c r="J46" i="11"/>
  <c r="J45" i="11"/>
  <c r="J44" i="11"/>
  <c r="J43" i="11"/>
  <c r="J42" i="11"/>
  <c r="J41" i="11"/>
  <c r="J40" i="11"/>
  <c r="J39" i="11"/>
  <c r="J38" i="11"/>
  <c r="J37" i="11"/>
  <c r="J36" i="11"/>
  <c r="J32" i="11"/>
  <c r="J31" i="11"/>
  <c r="J30" i="11"/>
  <c r="J29" i="11"/>
  <c r="J28" i="11"/>
  <c r="J27" i="11"/>
  <c r="J26" i="11"/>
  <c r="J25" i="11"/>
  <c r="J24" i="11"/>
  <c r="J23" i="11"/>
  <c r="J22" i="11"/>
  <c r="J21" i="11"/>
  <c r="J20" i="11"/>
  <c r="J19" i="11"/>
  <c r="J18" i="11"/>
  <c r="J17" i="11"/>
  <c r="J16" i="11"/>
  <c r="J15" i="11"/>
  <c r="J14" i="11"/>
  <c r="J13" i="11"/>
  <c r="J12" i="11"/>
  <c r="J11" i="11"/>
  <c r="J10" i="11"/>
  <c r="J9" i="11"/>
  <c r="J8" i="11"/>
  <c r="J7" i="11"/>
  <c r="J6"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7" i="11"/>
  <c r="F29" i="24"/>
  <c r="F28" i="24"/>
  <c r="F27" i="24"/>
  <c r="F26" i="24"/>
  <c r="F25" i="24"/>
  <c r="F23" i="24"/>
  <c r="F22" i="24"/>
  <c r="F21" i="24"/>
  <c r="B15" i="24"/>
  <c r="G4" i="11"/>
  <c r="G3" i="11"/>
  <c r="G2" i="11"/>
  <c r="B3" i="11"/>
  <c r="B2" i="11"/>
  <c r="B4" i="11" l="1"/>
  <c r="A6" i="11" s="1"/>
  <c r="B6" i="11" s="1"/>
  <c r="J6" i="37"/>
  <c r="I6" i="27"/>
  <c r="I5" i="27"/>
  <c r="I4" i="27"/>
  <c r="B5" i="27"/>
  <c r="B4" i="27"/>
  <c r="B2" i="27"/>
  <c r="B5" i="39" l="1"/>
  <c r="B3" i="39"/>
  <c r="A1" i="39"/>
  <c r="B9" i="39"/>
  <c r="B10" i="39"/>
  <c r="B8" i="39"/>
  <c r="J24" i="37" l="1"/>
  <c r="H8" i="39"/>
  <c r="C27" i="37"/>
  <c r="G8" i="39"/>
  <c r="E25" i="37" l="1"/>
  <c r="E26" i="37"/>
  <c r="C28" i="37"/>
  <c r="J27" i="37"/>
  <c r="J26" i="37"/>
  <c r="C6" i="11"/>
  <c r="J25" i="37"/>
  <c r="H9" i="39"/>
  <c r="G10" i="39"/>
  <c r="G9" i="39"/>
  <c r="AK3" i="42" l="1"/>
  <c r="K2" i="42" s="1"/>
  <c r="L2" i="42" s="1"/>
  <c r="M2" i="42" s="1"/>
  <c r="J16" i="45"/>
  <c r="J18" i="45" s="1"/>
  <c r="B20" i="45" s="1"/>
  <c r="E27" i="37"/>
  <c r="E6" i="11"/>
  <c r="H10" i="39"/>
  <c r="J29" i="24"/>
  <c r="J28" i="24"/>
  <c r="J27" i="24"/>
  <c r="J26" i="24"/>
  <c r="J25" i="24"/>
  <c r="J24" i="24"/>
  <c r="J22" i="24"/>
  <c r="J21" i="24"/>
  <c r="J19" i="27"/>
  <c r="M19" i="27" s="1"/>
  <c r="J19" i="45" l="1"/>
  <c r="E28" i="37"/>
  <c r="E29" i="37" s="1"/>
  <c r="N22" i="45" l="1"/>
  <c r="N23" i="45" s="1"/>
  <c r="C20" i="45"/>
  <c r="J20" i="45"/>
  <c r="H39" i="27"/>
  <c r="F39" i="27"/>
  <c r="D39" i="27"/>
  <c r="J38" i="27"/>
  <c r="M38" i="27" s="1"/>
  <c r="J37" i="27"/>
  <c r="M37" i="27" s="1"/>
  <c r="J36" i="27"/>
  <c r="M36" i="27" s="1"/>
  <c r="J35" i="27"/>
  <c r="M35" i="27" s="1"/>
  <c r="J34" i="27"/>
  <c r="M34" i="27" s="1"/>
  <c r="J33" i="27"/>
  <c r="M33" i="27" s="1"/>
  <c r="J32" i="27"/>
  <c r="M32" i="27" s="1"/>
  <c r="J31" i="27"/>
  <c r="M31" i="27" s="1"/>
  <c r="J30" i="27"/>
  <c r="M30" i="27" s="1"/>
  <c r="J29" i="27"/>
  <c r="M29" i="27" s="1"/>
  <c r="J28" i="27"/>
  <c r="M28" i="27" s="1"/>
  <c r="J27" i="27"/>
  <c r="M27" i="27" s="1"/>
  <c r="H23" i="27"/>
  <c r="F23" i="27"/>
  <c r="D23" i="27"/>
  <c r="J22" i="27"/>
  <c r="M22" i="27" s="1"/>
  <c r="J21" i="27"/>
  <c r="M21" i="27" s="1"/>
  <c r="J20" i="27"/>
  <c r="M20" i="27" s="1"/>
  <c r="J18" i="27"/>
  <c r="M18" i="27" s="1"/>
  <c r="J17" i="27"/>
  <c r="M17" i="27" s="1"/>
  <c r="J16" i="27"/>
  <c r="M16" i="27" s="1"/>
  <c r="J15" i="27"/>
  <c r="M15" i="27" s="1"/>
  <c r="J14" i="27"/>
  <c r="M14" i="27" s="1"/>
  <c r="J13" i="27"/>
  <c r="M13" i="27" s="1"/>
  <c r="M12" i="27"/>
  <c r="J11" i="27"/>
  <c r="M11" i="27" s="1"/>
  <c r="C13" i="45" l="1"/>
  <c r="D20" i="45"/>
  <c r="J39" i="27"/>
  <c r="J23" i="27"/>
  <c r="J1" i="24"/>
  <c r="G33" i="11" l="1"/>
  <c r="G66" i="11" s="1"/>
  <c r="B33" i="11"/>
  <c r="B66" i="11" s="1"/>
  <c r="C4" i="11"/>
  <c r="H66" i="11" l="1"/>
  <c r="H33" i="11"/>
  <c r="C66" i="11"/>
  <c r="B67" i="11"/>
  <c r="B34" i="11"/>
  <c r="C33" i="11"/>
  <c r="E67" i="11" l="1"/>
  <c r="E3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konan02</author>
    <author>konan</author>
  </authors>
  <commentList>
    <comment ref="C6" authorId="0" shapeId="0" xr:uid="{B49446A7-096A-40DA-B90E-F93946F02FBD}">
      <text>
        <r>
          <rPr>
            <b/>
            <sz val="9"/>
            <color indexed="81"/>
            <rFont val="MS P ゴシック"/>
            <family val="3"/>
            <charset val="128"/>
          </rPr>
          <t>月／日入力して下さい</t>
        </r>
      </text>
    </comment>
    <comment ref="B23" authorId="1" shapeId="0" xr:uid="{62556853-89E6-4EB0-B595-9862FE645D55}">
      <text>
        <r>
          <rPr>
            <b/>
            <sz val="9"/>
            <color indexed="81"/>
            <rFont val="MS P ゴシック"/>
            <family val="3"/>
            <charset val="128"/>
          </rPr>
          <t>t車を選択ください。
セルをクリックすると▼が現れる。
その▼をクリックし、t車を選ぶ。</t>
        </r>
      </text>
    </comment>
    <comment ref="C23" authorId="1" shapeId="0" xr:uid="{42994747-D491-4F95-8BFD-27587D22A060}">
      <text>
        <r>
          <rPr>
            <b/>
            <sz val="9"/>
            <color indexed="81"/>
            <rFont val="MS P ゴシック"/>
            <family val="3"/>
            <charset val="128"/>
          </rPr>
          <t>購入㎥ 数を入力下さい。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konan04</author>
  </authors>
  <commentList>
    <comment ref="B25" authorId="0" shapeId="0" xr:uid="{CE86C6C7-A8F5-4DC6-AE91-1532A1EE96C1}">
      <text>
        <r>
          <rPr>
            <sz val="11"/>
            <color indexed="81"/>
            <rFont val="MS P ゴシック"/>
            <family val="3"/>
            <charset val="128"/>
          </rPr>
          <t>追加申請時の回数を入力して下さい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konan</author>
  </authors>
  <commentList>
    <comment ref="A20" authorId="0" shapeId="0" xr:uid="{D8DF8565-E92A-47CC-8442-EA641251FC12}">
      <text>
        <r>
          <rPr>
            <sz val="9"/>
            <color indexed="81"/>
            <rFont val="MS P ゴシック"/>
            <family val="3"/>
            <charset val="128"/>
          </rPr>
          <t>車種を選択ください</t>
        </r>
      </text>
    </comment>
    <comment ref="D20" authorId="0" shapeId="0" xr:uid="{2ACB6444-4683-4344-AB89-CE0745829D85}">
      <text>
        <r>
          <rPr>
            <sz val="9"/>
            <color indexed="81"/>
            <rFont val="MS P ゴシック"/>
            <family val="3"/>
            <charset val="128"/>
          </rPr>
          <t>始まりの番号を入力ください</t>
        </r>
      </text>
    </comment>
    <comment ref="H20" authorId="0" shapeId="0" xr:uid="{13507FBF-DABD-468F-98A0-7FF3E01F97FE}">
      <text>
        <r>
          <rPr>
            <sz val="9"/>
            <color indexed="81"/>
            <rFont val="MS P ゴシック"/>
            <family val="3"/>
            <charset val="128"/>
          </rPr>
          <t>枚数を入力ください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konan02</author>
  </authors>
  <commentList>
    <comment ref="C2" authorId="0" shapeId="0" xr:uid="{2EA457D2-CD43-4D49-8689-B8060A2D6CAE}">
      <text>
        <r>
          <rPr>
            <b/>
            <sz val="9"/>
            <color indexed="81"/>
            <rFont val="MS P ゴシック"/>
            <family val="3"/>
            <charset val="128"/>
          </rPr>
          <t>データのリンク編集でリンク元の変更を選択し請求書を発行するエクセルを選ぶ</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建設業協会湖南支部</author>
  </authors>
  <commentList>
    <comment ref="B4" authorId="0" shapeId="0" xr:uid="{00000000-0006-0000-0200-000001000000}">
      <text>
        <r>
          <rPr>
            <b/>
            <sz val="9"/>
            <color indexed="81"/>
            <rFont val="ＭＳ Ｐゴシック"/>
            <family val="3"/>
            <charset val="128"/>
          </rPr>
          <t>シート名の搬入明細【xt車]を変更して下さい。X=数字半角</t>
        </r>
      </text>
    </comment>
    <comment ref="G4" authorId="0" shapeId="0" xr:uid="{00000000-0006-0000-0200-000002000000}">
      <text>
        <r>
          <rPr>
            <b/>
            <sz val="9"/>
            <color indexed="81"/>
            <rFont val="ＭＳ Ｐゴシック"/>
            <family val="3"/>
            <charset val="128"/>
          </rPr>
          <t>入力</t>
        </r>
      </text>
    </comment>
  </commentList>
</comments>
</file>

<file path=xl/sharedStrings.xml><?xml version="1.0" encoding="utf-8"?>
<sst xmlns="http://schemas.openxmlformats.org/spreadsheetml/2006/main" count="414" uniqueCount="229">
  <si>
    <t>残土処分申込書</t>
    <rPh sb="0" eb="4">
      <t>ザンドショブン</t>
    </rPh>
    <rPh sb="4" eb="7">
      <t>モウシコミショ</t>
    </rPh>
    <phoneticPr fontId="1"/>
  </si>
  <si>
    <t>湖南環境建設事業協同組合</t>
    <rPh sb="0" eb="12">
      <t>クミアイ</t>
    </rPh>
    <phoneticPr fontId="1"/>
  </si>
  <si>
    <t>工事名</t>
    <rPh sb="0" eb="3">
      <t>コウジメイ</t>
    </rPh>
    <phoneticPr fontId="1"/>
  </si>
  <si>
    <t>工事場所</t>
    <rPh sb="0" eb="2">
      <t>コウジ</t>
    </rPh>
    <rPh sb="2" eb="4">
      <t>バショ</t>
    </rPh>
    <phoneticPr fontId="1"/>
  </si>
  <si>
    <t>工期</t>
    <rPh sb="0" eb="2">
      <t>コウキ</t>
    </rPh>
    <phoneticPr fontId="1"/>
  </si>
  <si>
    <t>処分地</t>
    <rPh sb="0" eb="3">
      <t>ショブンチ</t>
    </rPh>
    <phoneticPr fontId="1"/>
  </si>
  <si>
    <t>申込事業者</t>
    <rPh sb="0" eb="2">
      <t>モウシコミ</t>
    </rPh>
    <rPh sb="2" eb="5">
      <t>ジギョウシャ</t>
    </rPh>
    <phoneticPr fontId="1"/>
  </si>
  <si>
    <t>車種</t>
    <rPh sb="0" eb="2">
      <t>シャシュ</t>
    </rPh>
    <phoneticPr fontId="1"/>
  </si>
  <si>
    <t>車載土量</t>
    <rPh sb="0" eb="2">
      <t>シャサイ</t>
    </rPh>
    <rPh sb="2" eb="4">
      <t>ドリョウ</t>
    </rPh>
    <phoneticPr fontId="1"/>
  </si>
  <si>
    <t>申込枚数</t>
    <rPh sb="0" eb="2">
      <t>モウシコミ</t>
    </rPh>
    <rPh sb="2" eb="4">
      <t>マイスウ</t>
    </rPh>
    <phoneticPr fontId="1"/>
  </si>
  <si>
    <t>金額</t>
    <rPh sb="0" eb="2">
      <t>キンガク</t>
    </rPh>
    <phoneticPr fontId="1"/>
  </si>
  <si>
    <t>～　No.</t>
    <phoneticPr fontId="1"/>
  </si>
  <si>
    <t>処分単価</t>
    <rPh sb="0" eb="2">
      <t>ショブン</t>
    </rPh>
    <rPh sb="2" eb="4">
      <t>タンカ</t>
    </rPh>
    <phoneticPr fontId="1"/>
  </si>
  <si>
    <t>円/㎥（税抜）</t>
    <rPh sb="0" eb="1">
      <t>エン</t>
    </rPh>
    <rPh sb="4" eb="6">
      <t>ゼイヌ</t>
    </rPh>
    <phoneticPr fontId="1"/>
  </si>
  <si>
    <t>合計</t>
    <rPh sb="0" eb="2">
      <t>ゴウケイ</t>
    </rPh>
    <phoneticPr fontId="1"/>
  </si>
  <si>
    <t>ﾁｹｯﾄ番号（組合利用欄）</t>
    <rPh sb="4" eb="6">
      <t>バンゴウ</t>
    </rPh>
    <rPh sb="7" eb="9">
      <t>クミアイ</t>
    </rPh>
    <rPh sb="9" eb="12">
      <t>リヨウラン</t>
    </rPh>
    <phoneticPr fontId="1"/>
  </si>
  <si>
    <t>住所</t>
    <rPh sb="0" eb="2">
      <t>ジュウショ</t>
    </rPh>
    <phoneticPr fontId="1"/>
  </si>
  <si>
    <t>会社名</t>
    <rPh sb="0" eb="3">
      <t>カイシャメイ</t>
    </rPh>
    <phoneticPr fontId="1"/>
  </si>
  <si>
    <t>TEL</t>
    <phoneticPr fontId="1"/>
  </si>
  <si>
    <t>下記の事項を承諾のうえ、残土処分を申し込みます。</t>
    <rPh sb="0" eb="2">
      <t>カキ</t>
    </rPh>
    <rPh sb="3" eb="5">
      <t>ジコウ</t>
    </rPh>
    <rPh sb="6" eb="8">
      <t>ショウダク</t>
    </rPh>
    <rPh sb="12" eb="14">
      <t>ザンド</t>
    </rPh>
    <rPh sb="14" eb="16">
      <t>ショブン</t>
    </rPh>
    <rPh sb="17" eb="18">
      <t>モウ</t>
    </rPh>
    <rPh sb="19" eb="20">
      <t>コ</t>
    </rPh>
    <phoneticPr fontId="1"/>
  </si>
  <si>
    <t>チケット申込欄</t>
    <rPh sb="4" eb="6">
      <t>モウシコミ</t>
    </rPh>
    <rPh sb="6" eb="7">
      <t>ラン</t>
    </rPh>
    <phoneticPr fontId="1"/>
  </si>
  <si>
    <t>様</t>
    <rPh sb="0" eb="1">
      <t>サマ</t>
    </rPh>
    <phoneticPr fontId="1"/>
  </si>
  <si>
    <t>合　計</t>
    <rPh sb="0" eb="1">
      <t>ゴウ</t>
    </rPh>
    <rPh sb="2" eb="3">
      <t>ケイ</t>
    </rPh>
    <phoneticPr fontId="2"/>
  </si>
  <si>
    <t>月</t>
    <rPh sb="0" eb="1">
      <t>ツキ</t>
    </rPh>
    <phoneticPr fontId="1"/>
  </si>
  <si>
    <t>御中</t>
    <rPh sb="0" eb="2">
      <t>オンチュウ</t>
    </rPh>
    <phoneticPr fontId="1"/>
  </si>
  <si>
    <t>下旬</t>
    <rPh sb="0" eb="1">
      <t>シタ</t>
    </rPh>
    <rPh sb="1" eb="2">
      <t>ジュン</t>
    </rPh>
    <phoneticPr fontId="2"/>
  </si>
  <si>
    <t>中旬</t>
    <rPh sb="0" eb="1">
      <t>ナカ</t>
    </rPh>
    <rPh sb="1" eb="2">
      <t>ジュン</t>
    </rPh>
    <phoneticPr fontId="2"/>
  </si>
  <si>
    <t>上旬</t>
    <rPh sb="0" eb="1">
      <t>ジョウ</t>
    </rPh>
    <rPh sb="1" eb="2">
      <t>ジュン</t>
    </rPh>
    <phoneticPr fontId="2"/>
  </si>
  <si>
    <t>年</t>
    <rPh sb="0" eb="1">
      <t>ネン</t>
    </rPh>
    <phoneticPr fontId="1"/>
  </si>
  <si>
    <t>残土処分量合計</t>
    <rPh sb="0" eb="2">
      <t>ザンド</t>
    </rPh>
    <rPh sb="2" eb="4">
      <t>ショブン</t>
    </rPh>
    <rPh sb="4" eb="5">
      <t>リョウ</t>
    </rPh>
    <rPh sb="5" eb="7">
      <t>ゴウケイ</t>
    </rPh>
    <phoneticPr fontId="2"/>
  </si>
  <si>
    <t>（㎥）</t>
    <phoneticPr fontId="1"/>
  </si>
  <si>
    <t>搬入土量</t>
    <rPh sb="0" eb="2">
      <t>ハンニュウ</t>
    </rPh>
    <rPh sb="2" eb="3">
      <t>ツチ</t>
    </rPh>
    <rPh sb="3" eb="4">
      <t>リョウ</t>
    </rPh>
    <phoneticPr fontId="1"/>
  </si>
  <si>
    <t>搬入計画</t>
    <rPh sb="0" eb="4">
      <t>ハンニュウケイカク</t>
    </rPh>
    <phoneticPr fontId="1"/>
  </si>
  <si>
    <t>～</t>
    <phoneticPr fontId="1"/>
  </si>
  <si>
    <t>組合使用欄</t>
    <rPh sb="0" eb="2">
      <t>クミアイ</t>
    </rPh>
    <rPh sb="2" eb="4">
      <t>シヨウ</t>
    </rPh>
    <rPh sb="4" eb="5">
      <t>ラン</t>
    </rPh>
    <phoneticPr fontId="1"/>
  </si>
  <si>
    <t>No.</t>
    <phoneticPr fontId="1"/>
  </si>
  <si>
    <t>工事番号</t>
    <rPh sb="0" eb="4">
      <t>コウジバンゴウ</t>
    </rPh>
    <phoneticPr fontId="1"/>
  </si>
  <si>
    <t>ﾁｹｯﾄ番号</t>
    <rPh sb="4" eb="6">
      <t>バンゴウ</t>
    </rPh>
    <phoneticPr fontId="1"/>
  </si>
  <si>
    <t>受領日</t>
    <rPh sb="0" eb="3">
      <t>ジュリョウビ</t>
    </rPh>
    <phoneticPr fontId="2"/>
  </si>
  <si>
    <t>氏名</t>
    <rPh sb="0" eb="2">
      <t>シメイ</t>
    </rPh>
    <phoneticPr fontId="2"/>
  </si>
  <si>
    <t>湖南環境建設事業協同組合</t>
  </si>
  <si>
    <t>No.</t>
    <phoneticPr fontId="2"/>
  </si>
  <si>
    <t>￥</t>
    <phoneticPr fontId="2"/>
  </si>
  <si>
    <t>枚</t>
    <rPh sb="0" eb="1">
      <t>マイ</t>
    </rPh>
    <phoneticPr fontId="1"/>
  </si>
  <si>
    <t>残 土 搬 入 明 細 書</t>
    <rPh sb="0" eb="1">
      <t>ザン</t>
    </rPh>
    <rPh sb="2" eb="3">
      <t>ツチ</t>
    </rPh>
    <rPh sb="4" eb="5">
      <t>ハン</t>
    </rPh>
    <rPh sb="6" eb="7">
      <t>イリ</t>
    </rPh>
    <rPh sb="8" eb="9">
      <t>メイ</t>
    </rPh>
    <rPh sb="10" eb="11">
      <t>ホソ</t>
    </rPh>
    <rPh sb="12" eb="13">
      <t>ショ</t>
    </rPh>
    <phoneticPr fontId="2"/>
  </si>
  <si>
    <t>〔工事名〕</t>
    <rPh sb="1" eb="4">
      <t>コウジメイ</t>
    </rPh>
    <phoneticPr fontId="2"/>
  </si>
  <si>
    <t>〔許可処分量〕</t>
    <phoneticPr fontId="2"/>
  </si>
  <si>
    <t>〔搬入業者名〕</t>
    <rPh sb="1" eb="3">
      <t>ハンニュウ</t>
    </rPh>
    <rPh sb="3" eb="5">
      <t>ギョウシャ</t>
    </rPh>
    <rPh sb="5" eb="6">
      <t>メイ</t>
    </rPh>
    <phoneticPr fontId="2"/>
  </si>
  <si>
    <t>〔搬入車両〕</t>
    <rPh sb="1" eb="3">
      <t>ハンニュウ</t>
    </rPh>
    <rPh sb="3" eb="5">
      <t>シャリョウ</t>
    </rPh>
    <phoneticPr fontId="2"/>
  </si>
  <si>
    <t>〔搬入先〕</t>
    <rPh sb="1" eb="3">
      <t>ハンニュウ</t>
    </rPh>
    <rPh sb="3" eb="4">
      <t>サキ</t>
    </rPh>
    <phoneticPr fontId="2"/>
  </si>
  <si>
    <t>発行日</t>
    <rPh sb="0" eb="3">
      <t>ハッコウビ</t>
    </rPh>
    <phoneticPr fontId="2"/>
  </si>
  <si>
    <t>発行枚数</t>
    <rPh sb="0" eb="2">
      <t>ハッコウ</t>
    </rPh>
    <rPh sb="2" eb="4">
      <t>マイスウ</t>
    </rPh>
    <phoneticPr fontId="2"/>
  </si>
  <si>
    <t>搬入書 No.　</t>
    <rPh sb="0" eb="2">
      <t>ハンニュウ</t>
    </rPh>
    <rPh sb="2" eb="3">
      <t>ショ</t>
    </rPh>
    <phoneticPr fontId="2"/>
  </si>
  <si>
    <t>使用日</t>
    <rPh sb="0" eb="3">
      <t>シヨウビ</t>
    </rPh>
    <phoneticPr fontId="2"/>
  </si>
  <si>
    <t>使用枚数</t>
    <rPh sb="0" eb="2">
      <t>シヨウ</t>
    </rPh>
    <rPh sb="2" eb="4">
      <t>マイスウ</t>
    </rPh>
    <phoneticPr fontId="2"/>
  </si>
  <si>
    <t>～</t>
    <phoneticPr fontId="2"/>
  </si>
  <si>
    <t>～</t>
    <phoneticPr fontId="2"/>
  </si>
  <si>
    <t>～</t>
    <phoneticPr fontId="2"/>
  </si>
  <si>
    <t>～</t>
    <phoneticPr fontId="2"/>
  </si>
  <si>
    <t>～</t>
    <phoneticPr fontId="2"/>
  </si>
  <si>
    <t>～</t>
    <phoneticPr fontId="2"/>
  </si>
  <si>
    <t>購入計</t>
    <rPh sb="0" eb="2">
      <t>コウニュウ</t>
    </rPh>
    <rPh sb="2" eb="3">
      <t>ケイ</t>
    </rPh>
    <phoneticPr fontId="2"/>
  </si>
  <si>
    <t>使用計</t>
    <rPh sb="0" eb="2">
      <t>シヨウ</t>
    </rPh>
    <rPh sb="2" eb="3">
      <t>ケイ</t>
    </rPh>
    <phoneticPr fontId="2"/>
  </si>
  <si>
    <t>チケット残</t>
    <rPh sb="4" eb="5">
      <t>ザン</t>
    </rPh>
    <phoneticPr fontId="2"/>
  </si>
  <si>
    <t>過不足金</t>
    <rPh sb="0" eb="3">
      <t>カブソク</t>
    </rPh>
    <rPh sb="3" eb="4">
      <t>キン</t>
    </rPh>
    <phoneticPr fontId="2"/>
  </si>
  <si>
    <t>〔工事番号〕</t>
    <rPh sb="1" eb="3">
      <t>コウジ</t>
    </rPh>
    <rPh sb="3" eb="5">
      <t>バンゴウ</t>
    </rPh>
    <phoneticPr fontId="2"/>
  </si>
  <si>
    <t>㎥（仕様書設計数量）</t>
    <phoneticPr fontId="1"/>
  </si>
  <si>
    <t>下請会社名</t>
    <rPh sb="0" eb="2">
      <t>シタウ</t>
    </rPh>
    <rPh sb="2" eb="5">
      <t>カイシャメイ</t>
    </rPh>
    <phoneticPr fontId="1"/>
  </si>
  <si>
    <t>発注機関名</t>
    <rPh sb="0" eb="2">
      <t>ハッチュウ</t>
    </rPh>
    <rPh sb="2" eb="4">
      <t>キカン</t>
    </rPh>
    <rPh sb="4" eb="5">
      <t>メイ</t>
    </rPh>
    <phoneticPr fontId="1"/>
  </si>
  <si>
    <t>発注機関担当者氏名</t>
    <rPh sb="0" eb="2">
      <t>ハッチュウ</t>
    </rPh>
    <rPh sb="2" eb="4">
      <t>キカン</t>
    </rPh>
    <rPh sb="4" eb="7">
      <t>タントウシャ</t>
    </rPh>
    <rPh sb="7" eb="9">
      <t>シメイ</t>
    </rPh>
    <phoneticPr fontId="1"/>
  </si>
  <si>
    <t>請負会社名</t>
    <rPh sb="0" eb="2">
      <t>ウケオイ</t>
    </rPh>
    <rPh sb="2" eb="5">
      <t>カイシャメイ</t>
    </rPh>
    <phoneticPr fontId="1"/>
  </si>
  <si>
    <t>下請担当者連絡先</t>
    <phoneticPr fontId="1"/>
  </si>
  <si>
    <t>下請担当者氏名</t>
    <rPh sb="0" eb="2">
      <t>シタウケ</t>
    </rPh>
    <rPh sb="2" eb="5">
      <t>タントウシャ</t>
    </rPh>
    <rPh sb="5" eb="7">
      <t>シメイ</t>
    </rPh>
    <phoneticPr fontId="1"/>
  </si>
  <si>
    <t>請負担当者氏名</t>
    <rPh sb="0" eb="2">
      <t>ウケオイ</t>
    </rPh>
    <rPh sb="2" eb="5">
      <t>タントウシャ</t>
    </rPh>
    <rPh sb="5" eb="7">
      <t>シメイ</t>
    </rPh>
    <phoneticPr fontId="1"/>
  </si>
  <si>
    <t>回目</t>
    <rPh sb="0" eb="2">
      <t>カイメ</t>
    </rPh>
    <phoneticPr fontId="1"/>
  </si>
  <si>
    <t>申込事業者</t>
  </si>
  <si>
    <t>湖南環境建設事業協同組合</t>
    <phoneticPr fontId="1"/>
  </si>
  <si>
    <t>受領時確認欄</t>
    <rPh sb="0" eb="2">
      <t>ジュリョウ</t>
    </rPh>
    <rPh sb="2" eb="3">
      <t>ジ</t>
    </rPh>
    <rPh sb="3" eb="5">
      <t>カクニン</t>
    </rPh>
    <rPh sb="5" eb="6">
      <t>ラン</t>
    </rPh>
    <phoneticPr fontId="1"/>
  </si>
  <si>
    <t>承諾事項を確認の上、残土チケットを受領します。</t>
    <rPh sb="0" eb="2">
      <t>ショウダク</t>
    </rPh>
    <rPh sb="2" eb="4">
      <t>ジコウ</t>
    </rPh>
    <rPh sb="5" eb="7">
      <t>カクニン</t>
    </rPh>
    <rPh sb="8" eb="9">
      <t>ウエ</t>
    </rPh>
    <rPh sb="10" eb="12">
      <t>ザンド</t>
    </rPh>
    <rPh sb="17" eb="19">
      <t>ジュリョウ</t>
    </rPh>
    <phoneticPr fontId="1"/>
  </si>
  <si>
    <t>計</t>
    <phoneticPr fontId="1"/>
  </si>
  <si>
    <t>-(税込)</t>
    <phoneticPr fontId="1"/>
  </si>
  <si>
    <t>組合からの返信メールで精算完了ではございません。</t>
    <rPh sb="0" eb="2">
      <t>クミアイ</t>
    </rPh>
    <rPh sb="5" eb="7">
      <t>ヘンシン</t>
    </rPh>
    <rPh sb="11" eb="15">
      <t>セイサンカンリョウ</t>
    </rPh>
    <phoneticPr fontId="1"/>
  </si>
  <si>
    <t>窓口にてお持ち頂いた搬入書の枚数と番号を確認後の精算となります。</t>
    <rPh sb="0" eb="2">
      <t>マドグチ</t>
    </rPh>
    <rPh sb="5" eb="6">
      <t>モ</t>
    </rPh>
    <rPh sb="7" eb="8">
      <t>イタダ</t>
    </rPh>
    <rPh sb="10" eb="12">
      <t>ハンニュウ</t>
    </rPh>
    <rPh sb="12" eb="13">
      <t>ショ</t>
    </rPh>
    <rPh sb="14" eb="16">
      <t>マイスウ</t>
    </rPh>
    <rPh sb="17" eb="19">
      <t>バンゴウ</t>
    </rPh>
    <rPh sb="20" eb="22">
      <t>カクニン</t>
    </rPh>
    <rPh sb="22" eb="23">
      <t>ゴ</t>
    </rPh>
    <rPh sb="24" eb="26">
      <t>セイサン</t>
    </rPh>
    <phoneticPr fontId="1"/>
  </si>
  <si>
    <t>消費税</t>
    <phoneticPr fontId="1"/>
  </si>
  <si>
    <t>合計</t>
    <phoneticPr fontId="1"/>
  </si>
  <si>
    <t>申請日</t>
    <rPh sb="0" eb="2">
      <t>シンセイ</t>
    </rPh>
    <rPh sb="2" eb="3">
      <t>ヒ</t>
    </rPh>
    <phoneticPr fontId="1"/>
  </si>
  <si>
    <t>搬入土量差</t>
    <rPh sb="0" eb="2">
      <t>ハンニュウ</t>
    </rPh>
    <rPh sb="2" eb="3">
      <t>ツチ</t>
    </rPh>
    <rPh sb="3" eb="4">
      <t>リョウ</t>
    </rPh>
    <rPh sb="4" eb="5">
      <t>サ</t>
    </rPh>
    <phoneticPr fontId="1"/>
  </si>
  <si>
    <t>申込枚数計</t>
    <rPh sb="0" eb="4">
      <t>モウシコミマイスウ</t>
    </rPh>
    <rPh sb="4" eb="5">
      <t>ケイ</t>
    </rPh>
    <phoneticPr fontId="1"/>
  </si>
  <si>
    <t>下記質問にお答えください</t>
    <rPh sb="0" eb="2">
      <t>カキ</t>
    </rPh>
    <rPh sb="2" eb="4">
      <t>シツモン</t>
    </rPh>
    <rPh sb="6" eb="7">
      <t>コタ</t>
    </rPh>
    <phoneticPr fontId="1"/>
  </si>
  <si>
    <t>請負会社</t>
    <rPh sb="0" eb="2">
      <t>ウケオイ</t>
    </rPh>
    <rPh sb="2" eb="4">
      <t>カイシャ</t>
    </rPh>
    <phoneticPr fontId="1"/>
  </si>
  <si>
    <t>下請会社</t>
    <rPh sb="0" eb="2">
      <t>シタウ</t>
    </rPh>
    <rPh sb="2" eb="4">
      <t>カイシャ</t>
    </rPh>
    <phoneticPr fontId="1"/>
  </si>
  <si>
    <t>・連絡先はどちらですか？</t>
    <rPh sb="1" eb="4">
      <t>レンラクサキ</t>
    </rPh>
    <phoneticPr fontId="1"/>
  </si>
  <si>
    <t>はい</t>
    <phoneticPr fontId="1"/>
  </si>
  <si>
    <t>・入力必須項目および計画書は入力済ですか？</t>
    <rPh sb="1" eb="3">
      <t>ニュウリョク</t>
    </rPh>
    <rPh sb="3" eb="5">
      <t>ヒッスウ</t>
    </rPh>
    <rPh sb="5" eb="7">
      <t>コウモク</t>
    </rPh>
    <rPh sb="10" eb="12">
      <t>ケイカク</t>
    </rPh>
    <rPh sb="12" eb="13">
      <t>ショ</t>
    </rPh>
    <rPh sb="14" eb="16">
      <t>ニュウリョク</t>
    </rPh>
    <rPh sb="16" eb="17">
      <t>スミ</t>
    </rPh>
    <phoneticPr fontId="1"/>
  </si>
  <si>
    <t>請負会社住所</t>
    <rPh sb="0" eb="2">
      <t>ウケオイ</t>
    </rPh>
    <rPh sb="2" eb="4">
      <t>カイシャ</t>
    </rPh>
    <rPh sb="4" eb="6">
      <t>ジュウショ</t>
    </rPh>
    <phoneticPr fontId="1"/>
  </si>
  <si>
    <t>請負会社電話番号</t>
    <rPh sb="0" eb="2">
      <t>ウケオイ</t>
    </rPh>
    <rPh sb="2" eb="4">
      <t>カイシャ</t>
    </rPh>
    <rPh sb="4" eb="6">
      <t>デンワ</t>
    </rPh>
    <rPh sb="6" eb="8">
      <t>バンゴウ</t>
    </rPh>
    <phoneticPr fontId="1"/>
  </si>
  <si>
    <t>未使用チケットは工期終了後、番号の判別可能な状態ならば返金させて頂きます。</t>
  </si>
  <si>
    <t>　1．盛土に適さない残土（300kN／㎡以下）は搬入しません</t>
    <phoneticPr fontId="1"/>
  </si>
  <si>
    <t>　2．異物の混入が認められた場合、速やかに撤去します</t>
    <phoneticPr fontId="1"/>
  </si>
  <si>
    <t>　3．雨天時は搬入しません</t>
    <phoneticPr fontId="1"/>
  </si>
  <si>
    <t>　4．過積載をしません</t>
    <phoneticPr fontId="1"/>
  </si>
  <si>
    <t>　5．搬入前に処分地へ連絡をします</t>
    <phoneticPr fontId="1"/>
  </si>
  <si>
    <t>支店名</t>
    <rPh sb="0" eb="3">
      <t>シテンメイ</t>
    </rPh>
    <phoneticPr fontId="1"/>
  </si>
  <si>
    <t>口座種別</t>
    <rPh sb="0" eb="2">
      <t>コウザ</t>
    </rPh>
    <rPh sb="2" eb="4">
      <t>シュベツ</t>
    </rPh>
    <phoneticPr fontId="1"/>
  </si>
  <si>
    <t>口座番号</t>
    <rPh sb="0" eb="2">
      <t>コウザ</t>
    </rPh>
    <rPh sb="2" eb="4">
      <t>バンゴウ</t>
    </rPh>
    <phoneticPr fontId="1"/>
  </si>
  <si>
    <t>口座名義人名</t>
    <rPh sb="0" eb="2">
      <t>コウザ</t>
    </rPh>
    <rPh sb="2" eb="4">
      <t>メイギ</t>
    </rPh>
    <rPh sb="4" eb="5">
      <t>ニン</t>
    </rPh>
    <rPh sb="5" eb="6">
      <t>メイ</t>
    </rPh>
    <phoneticPr fontId="1"/>
  </si>
  <si>
    <t>口座名義人名（ｶﾅ）</t>
    <rPh sb="0" eb="2">
      <t>コウザ</t>
    </rPh>
    <rPh sb="2" eb="4">
      <t>メイギ</t>
    </rPh>
    <rPh sb="4" eb="5">
      <t>ニン</t>
    </rPh>
    <rPh sb="5" eb="6">
      <t>メイ</t>
    </rPh>
    <phoneticPr fontId="1"/>
  </si>
  <si>
    <t xml:space="preserve">  3.工事ごとに申請します。</t>
    <phoneticPr fontId="1"/>
  </si>
  <si>
    <t xml:space="preserve">  4.窓口で申込書の内容を確認の上、振込での払戻を受けます。</t>
    <phoneticPr fontId="1"/>
  </si>
  <si>
    <t>・追加の申込ですか？</t>
    <rPh sb="1" eb="3">
      <t>ツイカ</t>
    </rPh>
    <rPh sb="4" eb="6">
      <t>モウシコミ</t>
    </rPh>
    <phoneticPr fontId="1"/>
  </si>
  <si>
    <t>はい</t>
    <phoneticPr fontId="1"/>
  </si>
  <si>
    <t>いいえ</t>
    <phoneticPr fontId="1"/>
  </si>
  <si>
    <t>追加分の搬入計画</t>
    <rPh sb="0" eb="3">
      <t>ツイカブン</t>
    </rPh>
    <rPh sb="4" eb="6">
      <t>ハンニュウ</t>
    </rPh>
    <rPh sb="6" eb="8">
      <t>ケイカク</t>
    </rPh>
    <phoneticPr fontId="1"/>
  </si>
  <si>
    <t>1㎥</t>
    <phoneticPr fontId="1"/>
  </si>
  <si>
    <t>1.5㎥</t>
    <phoneticPr fontId="1"/>
  </si>
  <si>
    <t>2㎥</t>
    <phoneticPr fontId="1"/>
  </si>
  <si>
    <t>4㎥</t>
    <phoneticPr fontId="1"/>
  </si>
  <si>
    <t>5㎥</t>
    <phoneticPr fontId="1"/>
  </si>
  <si>
    <t>換算土量</t>
    <rPh sb="0" eb="2">
      <t>カンサン</t>
    </rPh>
    <rPh sb="2" eb="4">
      <t>ドリョウ</t>
    </rPh>
    <phoneticPr fontId="1"/>
  </si>
  <si>
    <t>車種</t>
    <rPh sb="0" eb="2">
      <t>シャシュ</t>
    </rPh>
    <phoneticPr fontId="1"/>
  </si>
  <si>
    <t>・支払者（請求先）はどちらですか？</t>
    <rPh sb="1" eb="4">
      <t>シハライシャ</t>
    </rPh>
    <rPh sb="5" eb="8">
      <t>セイキュウサキ</t>
    </rPh>
    <phoneticPr fontId="1"/>
  </si>
  <si>
    <t>担当者ﾒｰﾙｱﾄﾞﾚｽ</t>
    <phoneticPr fontId="1"/>
  </si>
  <si>
    <t>担当者携帯電話番号</t>
    <rPh sb="3" eb="5">
      <t>ケイタイ</t>
    </rPh>
    <rPh sb="5" eb="7">
      <t>デンワ</t>
    </rPh>
    <rPh sb="7" eb="9">
      <t>バンゴウ</t>
    </rPh>
    <phoneticPr fontId="1"/>
  </si>
  <si>
    <t>請求書発行（申請事業者にメール送信）</t>
    <rPh sb="0" eb="3">
      <t>セイキュウショ</t>
    </rPh>
    <rPh sb="3" eb="5">
      <t>ハッコウ</t>
    </rPh>
    <rPh sb="6" eb="8">
      <t>シンセイ</t>
    </rPh>
    <rPh sb="8" eb="10">
      <t>ジギョウ</t>
    </rPh>
    <rPh sb="15" eb="17">
      <t>ソウシン</t>
    </rPh>
    <phoneticPr fontId="1"/>
  </si>
  <si>
    <t>処分地へ連絡</t>
    <rPh sb="0" eb="2">
      <t>ショブン</t>
    </rPh>
    <rPh sb="2" eb="3">
      <t>チ</t>
    </rPh>
    <rPh sb="4" eb="6">
      <t>レンラク</t>
    </rPh>
    <phoneticPr fontId="1"/>
  </si>
  <si>
    <t>計</t>
    <rPh sb="0" eb="1">
      <t>ケイ</t>
    </rPh>
    <phoneticPr fontId="1"/>
  </si>
  <si>
    <t>　</t>
    <phoneticPr fontId="1"/>
  </si>
  <si>
    <t>追加申込の請求書発行の場合は☑をして下さい。</t>
    <rPh sb="0" eb="2">
      <t>ツイカ</t>
    </rPh>
    <rPh sb="2" eb="4">
      <t>モウシコミ</t>
    </rPh>
    <rPh sb="8" eb="10">
      <t>ハッコウ</t>
    </rPh>
    <rPh sb="11" eb="13">
      <t>バアイ</t>
    </rPh>
    <rPh sb="18" eb="19">
      <t>クダ</t>
    </rPh>
    <phoneticPr fontId="1"/>
  </si>
  <si>
    <t>追加申込請求書の場合</t>
    <rPh sb="0" eb="2">
      <t>ツイカ</t>
    </rPh>
    <rPh sb="2" eb="4">
      <t>モウシコミ</t>
    </rPh>
    <rPh sb="4" eb="7">
      <t>セイキュウショ</t>
    </rPh>
    <rPh sb="8" eb="10">
      <t>バアイ</t>
    </rPh>
    <phoneticPr fontId="1"/>
  </si>
  <si>
    <t>追加申込シート名</t>
    <rPh sb="0" eb="2">
      <t>ツイカ</t>
    </rPh>
    <rPh sb="2" eb="4">
      <t>モウシコミ</t>
    </rPh>
    <rPh sb="7" eb="8">
      <t>メイ</t>
    </rPh>
    <phoneticPr fontId="1"/>
  </si>
  <si>
    <t>下記のセルに申込書 (?)の番号を入力して下さい</t>
    <rPh sb="0" eb="2">
      <t>カキ</t>
    </rPh>
    <phoneticPr fontId="1"/>
  </si>
  <si>
    <t>csv_type(変更不可)</t>
  </si>
  <si>
    <t>行形式</t>
  </si>
  <si>
    <t>取引先名称</t>
  </si>
  <si>
    <t>件名</t>
  </si>
  <si>
    <t>請求日</t>
  </si>
  <si>
    <t>お支払期限</t>
  </si>
  <si>
    <t>請求書番号</t>
  </si>
  <si>
    <t>売上計上日</t>
  </si>
  <si>
    <t>メモ</t>
  </si>
  <si>
    <t>タグ</t>
  </si>
  <si>
    <t>小計</t>
  </si>
  <si>
    <t>消費税</t>
  </si>
  <si>
    <t>合計金額</t>
  </si>
  <si>
    <t>取引先敬称</t>
  </si>
  <si>
    <t>取引先郵便番号</t>
  </si>
  <si>
    <t>取引先都道府県</t>
  </si>
  <si>
    <t>取引先住所1</t>
  </si>
  <si>
    <t>取引先住所2</t>
  </si>
  <si>
    <t>取引先部署</t>
  </si>
  <si>
    <t>取引先担当者役職</t>
  </si>
  <si>
    <t>取引先担当者氏名</t>
  </si>
  <si>
    <t>自社担当者氏名</t>
  </si>
  <si>
    <t>備考</t>
  </si>
  <si>
    <t>振込先</t>
  </si>
  <si>
    <t>入金ステータス</t>
  </si>
  <si>
    <t>メール送信ステータス</t>
  </si>
  <si>
    <t>郵送ステータス</t>
  </si>
  <si>
    <t>ダウンロードステータス</t>
  </si>
  <si>
    <t>品名</t>
  </si>
  <si>
    <t>品目コード</t>
  </si>
  <si>
    <t>単価</t>
  </si>
  <si>
    <t>数量</t>
  </si>
  <si>
    <t>単位</t>
  </si>
  <si>
    <t>詳細</t>
  </si>
  <si>
    <t>金額</t>
  </si>
  <si>
    <t>品目消費税率</t>
  </si>
  <si>
    <t>請求書</t>
  </si>
  <si>
    <t>滋賀銀行 草津支店（店番号 211）普通預金 46313</t>
    <rPh sb="0" eb="2">
      <t>シガ</t>
    </rPh>
    <rPh sb="5" eb="7">
      <t>クサツ</t>
    </rPh>
    <phoneticPr fontId="1"/>
  </si>
  <si>
    <t>品目</t>
  </si>
  <si>
    <t>単価</t>
    <phoneticPr fontId="1"/>
  </si>
  <si>
    <t>数量</t>
    <phoneticPr fontId="1"/>
  </si>
  <si>
    <t xml:space="preserve"> 価格</t>
    <phoneticPr fontId="1"/>
  </si>
  <si>
    <t>小計</t>
    <phoneticPr fontId="1"/>
  </si>
  <si>
    <t>備考</t>
    <rPh sb="0" eb="2">
      <t>ビコウ</t>
    </rPh>
    <phoneticPr fontId="1"/>
  </si>
  <si>
    <t>ご請求金額</t>
    <phoneticPr fontId="1"/>
  </si>
  <si>
    <t>件名：</t>
    <phoneticPr fontId="1"/>
  </si>
  <si>
    <t>残土処分費</t>
    <rPh sb="2" eb="4">
      <t>ショブン</t>
    </rPh>
    <rPh sb="4" eb="5">
      <t>ヒ</t>
    </rPh>
    <phoneticPr fontId="1"/>
  </si>
  <si>
    <t>追加申込の場合はインボイス請求書シートとリンクしています。</t>
    <rPh sb="0" eb="4">
      <t>ツイカモウシコミ</t>
    </rPh>
    <rPh sb="5" eb="7">
      <t>バアイ</t>
    </rPh>
    <rPh sb="13" eb="16">
      <t>セイキュウショ</t>
    </rPh>
    <phoneticPr fontId="1"/>
  </si>
  <si>
    <t xml:space="preserve">  2.（搬出業者控）（受入先控）を揃えて提出します。</t>
    <phoneticPr fontId="1"/>
  </si>
  <si>
    <t>工事の完了に伴い下記の事項を承諾のうえ、未使用分残土搬入書の精算を申請します。</t>
    <rPh sb="23" eb="24">
      <t>ブン</t>
    </rPh>
    <rPh sb="30" eb="32">
      <t>セイサン</t>
    </rPh>
    <rPh sb="33" eb="35">
      <t>シンセイ</t>
    </rPh>
    <phoneticPr fontId="2"/>
  </si>
  <si>
    <t>残土券精算申込書(返金申請)</t>
    <phoneticPr fontId="1"/>
  </si>
  <si>
    <t xml:space="preserve">                普通　　　　　　　 　　　　　　当座</t>
    <rPh sb="16" eb="18">
      <t>フツウ</t>
    </rPh>
    <rPh sb="32" eb="34">
      <t>トウザ</t>
    </rPh>
    <phoneticPr fontId="1"/>
  </si>
  <si>
    <t>納品日</t>
  </si>
  <si>
    <t>納品書番号</t>
  </si>
  <si>
    <t>株式会社アヤシロ</t>
  </si>
  <si>
    <t>栗東市荒張1373-1</t>
    <phoneticPr fontId="1"/>
  </si>
  <si>
    <t>工事名</t>
    <rPh sb="0" eb="3">
      <t>コウジメイ</t>
    </rPh>
    <phoneticPr fontId="2"/>
  </si>
  <si>
    <t>消費税額合計</t>
    <rPh sb="3" eb="4">
      <t>ガク</t>
    </rPh>
    <rPh sb="4" eb="6">
      <t>ゴウケイ</t>
    </rPh>
    <phoneticPr fontId="1"/>
  </si>
  <si>
    <t>税率別内訳</t>
    <rPh sb="0" eb="2">
      <t>ゼイリツ</t>
    </rPh>
    <rPh sb="2" eb="3">
      <t>ベツ</t>
    </rPh>
    <rPh sb="3" eb="5">
      <t>ウチワケ</t>
    </rPh>
    <phoneticPr fontId="1"/>
  </si>
  <si>
    <t>税抜金額</t>
    <rPh sb="0" eb="2">
      <t>ゼイヌ</t>
    </rPh>
    <rPh sb="2" eb="4">
      <t>キンガク</t>
    </rPh>
    <phoneticPr fontId="1"/>
  </si>
  <si>
    <t>消費税額</t>
    <rPh sb="0" eb="3">
      <t>ショウヒゼイ</t>
    </rPh>
    <rPh sb="3" eb="4">
      <t>ガク</t>
    </rPh>
    <phoneticPr fontId="1"/>
  </si>
  <si>
    <t>税込金額</t>
    <rPh sb="0" eb="2">
      <t>ゼイコ</t>
    </rPh>
    <rPh sb="2" eb="4">
      <t>キンガク</t>
    </rPh>
    <phoneticPr fontId="1"/>
  </si>
  <si>
    <t>コピーして値を管理表に貼り付ける</t>
    <rPh sb="5" eb="6">
      <t>アタイ</t>
    </rPh>
    <rPh sb="7" eb="10">
      <t>カンリヒョウ</t>
    </rPh>
    <rPh sb="11" eb="12">
      <t>ハ</t>
    </rPh>
    <rPh sb="13" eb="14">
      <t>ツ</t>
    </rPh>
    <phoneticPr fontId="2"/>
  </si>
  <si>
    <t>(値の入っているセルデータだけ）</t>
    <rPh sb="1" eb="2">
      <t>アタイ</t>
    </rPh>
    <rPh sb="3" eb="4">
      <t>ハイ</t>
    </rPh>
    <phoneticPr fontId="2"/>
  </si>
  <si>
    <t>区分は入力する事</t>
    <rPh sb="0" eb="2">
      <t>クブン</t>
    </rPh>
    <rPh sb="3" eb="5">
      <t>ニュウリョク</t>
    </rPh>
    <rPh sb="7" eb="8">
      <t>コト</t>
    </rPh>
    <phoneticPr fontId="2"/>
  </si>
  <si>
    <t>返還請求書</t>
    <rPh sb="0" eb="2">
      <t>ヘンカン</t>
    </rPh>
    <phoneticPr fontId="1"/>
  </si>
  <si>
    <t>登録番号：T5160005008613</t>
    <rPh sb="0" eb="2">
      <t>トウロク</t>
    </rPh>
    <rPh sb="2" eb="4">
      <t>バンゴウ</t>
    </rPh>
    <phoneticPr fontId="1"/>
  </si>
  <si>
    <t>〒520-3024</t>
    <phoneticPr fontId="1"/>
  </si>
  <si>
    <t>滋賀県栗東市小柿七丁目8番20号</t>
    <rPh sb="0" eb="16">
      <t>ジュ</t>
    </rPh>
    <phoneticPr fontId="1"/>
  </si>
  <si>
    <t>E-mail:info@konan-kankyo.or.jp</t>
    <phoneticPr fontId="1"/>
  </si>
  <si>
    <t>TEL: 077-552-3837</t>
  </si>
  <si>
    <t xml:space="preserve">  1.メール申請後、組合窓口まで未使用の搬入書を持参します。</t>
    <phoneticPr fontId="2"/>
  </si>
  <si>
    <t>チケット番号</t>
    <rPh sb="4" eb="6">
      <t>バンゴウ</t>
    </rPh>
    <phoneticPr fontId="2"/>
  </si>
  <si>
    <t>E-mail: info@konan-kankyo.or.jp</t>
    <phoneticPr fontId="1"/>
  </si>
  <si>
    <t>工事名　　</t>
    <phoneticPr fontId="2"/>
  </si>
  <si>
    <t>未使用の残土搬入書</t>
    <phoneticPr fontId="1"/>
  </si>
  <si>
    <t>残土チケット預り証</t>
    <rPh sb="0" eb="2">
      <t>ザンド</t>
    </rPh>
    <rPh sb="6" eb="7">
      <t>アズカ</t>
    </rPh>
    <rPh sb="8" eb="9">
      <t>ショウ</t>
    </rPh>
    <phoneticPr fontId="1"/>
  </si>
  <si>
    <t>3営業日以内に上記の返金先口座へ払戻致します。</t>
    <rPh sb="1" eb="4">
      <t>エイギョウビ</t>
    </rPh>
    <rPh sb="4" eb="6">
      <t>イナイ</t>
    </rPh>
    <rPh sb="7" eb="9">
      <t>ジョウキ</t>
    </rPh>
    <rPh sb="16" eb="18">
      <t>ハライモドシ</t>
    </rPh>
    <rPh sb="18" eb="19">
      <t>イタ</t>
    </rPh>
    <phoneticPr fontId="1"/>
  </si>
  <si>
    <t>本日、未使用分の残土搬入書(詳細は上記参照)を受領いたしました。</t>
    <rPh sb="17" eb="18">
      <t>ウエ</t>
    </rPh>
    <phoneticPr fontId="1"/>
  </si>
  <si>
    <t>理事長　吉野勲</t>
    <rPh sb="4" eb="7">
      <t>イサオ</t>
    </rPh>
    <phoneticPr fontId="1"/>
  </si>
  <si>
    <t>返金額</t>
    <phoneticPr fontId="1"/>
  </si>
  <si>
    <t>返金先口座</t>
    <phoneticPr fontId="1"/>
  </si>
  <si>
    <t>～　No.</t>
    <phoneticPr fontId="2"/>
  </si>
  <si>
    <t>お支払い日：</t>
    <phoneticPr fontId="1"/>
  </si>
  <si>
    <t>枚</t>
    <phoneticPr fontId="1"/>
  </si>
  <si>
    <t>恐れ入りますが、振込手数料は貴社にてご負担いただきますようお願いいたします。</t>
    <rPh sb="0" eb="1">
      <t>オソ</t>
    </rPh>
    <phoneticPr fontId="1"/>
  </si>
  <si>
    <t>事業所名</t>
  </si>
  <si>
    <t>工事名</t>
  </si>
  <si>
    <t>工事番号</t>
  </si>
  <si>
    <t>区別</t>
  </si>
  <si>
    <t>計画・購入</t>
  </si>
  <si>
    <t>契約
工期</t>
  </si>
  <si>
    <t>処分量（㎥）</t>
  </si>
  <si>
    <t>使用車両</t>
  </si>
  <si>
    <t>組合</t>
    <rPh sb="0" eb="2">
      <t>クミアイ</t>
    </rPh>
    <phoneticPr fontId="1"/>
  </si>
  <si>
    <t>搬入会社名</t>
    <rPh sb="0" eb="2">
      <t>ハンニュウ</t>
    </rPh>
    <rPh sb="2" eb="4">
      <t>カイシャ</t>
    </rPh>
    <rPh sb="4" eb="5">
      <t>メイ</t>
    </rPh>
    <phoneticPr fontId="2"/>
  </si>
  <si>
    <t>車両</t>
    <rPh sb="0" eb="2">
      <t>シャリョウ</t>
    </rPh>
    <phoneticPr fontId="2"/>
  </si>
  <si>
    <t>理事長　吉野勲</t>
    <rPh sb="0" eb="3">
      <t>リジチョウ</t>
    </rPh>
    <rPh sb="4" eb="7">
      <t>イサオ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</si>
</sst>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0;[Red]&quot;¥&quot;\-#,##0"/>
    <numFmt numFmtId="176" formatCode="#,##0&quot;ｔ&quot;"/>
    <numFmt numFmtId="177" formatCode="#,##0&quot;円&quot;"/>
    <numFmt numFmtId="178" formatCode="#,##0&quot;枚&quot;"/>
    <numFmt numFmtId="179" formatCode="#,##0.0&quot;㎥&quot;"/>
    <numFmt numFmtId="180" formatCode="#,##0_);[Red]\(#,##0\)"/>
    <numFmt numFmtId="181" formatCode="#,##0_ "/>
    <numFmt numFmtId="182" formatCode="yyyy&quot;年&quot;m&quot;月&quot;d&quot;日&quot;;@"/>
    <numFmt numFmtId="183" formatCode="#,###&quot;ｔ車&quot;"/>
    <numFmt numFmtId="184" formatCode="#;;0"/>
    <numFmt numFmtId="185" formatCode="##&quot;　ｔ車　・&quot;"/>
    <numFmt numFmtId="186" formatCode="##&quot;　枚&quot;"/>
    <numFmt numFmtId="187" formatCode="0_);[Red]\(0\)"/>
    <numFmt numFmtId="188" formatCode="##&quot;　ｔ車&quot;"/>
    <numFmt numFmtId="189" formatCode="#,###&quot;㎥&quot;"/>
    <numFmt numFmtId="190" formatCode="[$-411]ggge&quot;年&quot;m&quot;月&quot;d&quot;日&quot;;@"/>
    <numFmt numFmtId="191" formatCode="#,##0&quot;t車&quot;"/>
    <numFmt numFmtId="192" formatCode="\(#,##0.0&quot;㎥&quot;\)"/>
    <numFmt numFmtId="193" formatCode="#,##0&quot;㎥&quot;"/>
    <numFmt numFmtId="194" formatCode="[$-411]ge\.m\.d;@"/>
    <numFmt numFmtId="195" formatCode="m&quot;月&quot;d&quot;日&quot;;@"/>
    <numFmt numFmtId="196" formatCode="#,##0&quot;円（税込）&quot;"/>
    <numFmt numFmtId="197" formatCode="#,##0;&quot;▲ &quot;#,##0&quot;枚&quot;"/>
    <numFmt numFmtId="198" formatCode="#,##0&quot;円(税込)&quot;;&quot;▲ &quot;#,##0&quot;円(税込)&quot;"/>
    <numFmt numFmtId="199" formatCode="&quot;【&quot;\ 0\ &quot;】&quot;"/>
    <numFmt numFmtId="200" formatCode="0."/>
    <numFmt numFmtId="201" formatCode="#,###.0&quot;㎥&quot;"/>
    <numFmt numFmtId="202" formatCode="#,##0_ ;[Red]\-#,##0\ "/>
    <numFmt numFmtId="203" formatCode="&quot;計&quot;#,##0&quot;枚&quot;"/>
    <numFmt numFmtId="204" formatCode="[$-F800]dddd\,\ mmmm\ dd\,\ yyyy"/>
    <numFmt numFmtId="205" formatCode="#,##0.0;&quot;▲ &quot;#,##0.0"/>
    <numFmt numFmtId="206" formatCode="0;&quot;▲ &quot;0"/>
    <numFmt numFmtId="207" formatCode="0_ "/>
    <numFmt numFmtId="208" formatCode="[$]ggge&quot;年&quot;m&quot;月&quot;d&quot;日&quot;;@" x16r2:formatCode16="[$-ja-JP-x-gannen]ggge&quot;年&quot;m&quot;月&quot;d&quot;日&quot;;@"/>
  </numFmts>
  <fonts count="4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2"/>
      <charset val="128"/>
      <scheme val="minor"/>
    </font>
    <font>
      <sz val="10"/>
      <color theme="1"/>
      <name val="メイリオ"/>
      <family val="3"/>
      <charset val="128"/>
    </font>
    <font>
      <b/>
      <sz val="14"/>
      <color theme="1"/>
      <name val="メイリオ"/>
      <family val="3"/>
      <charset val="128"/>
    </font>
    <font>
      <b/>
      <sz val="10"/>
      <color theme="1"/>
      <name val="メイリオ"/>
      <family val="3"/>
      <charset val="128"/>
    </font>
    <font>
      <sz val="10"/>
      <name val="メイリオ"/>
      <family val="3"/>
      <charset val="128"/>
    </font>
    <font>
      <sz val="11"/>
      <color theme="1"/>
      <name val="メイリオ"/>
      <family val="3"/>
      <charset val="128"/>
    </font>
    <font>
      <sz val="10"/>
      <color theme="0"/>
      <name val="メイリオ"/>
      <family val="3"/>
      <charset val="128"/>
    </font>
    <font>
      <sz val="11"/>
      <name val="メイリオ"/>
      <family val="3"/>
      <charset val="128"/>
    </font>
    <font>
      <b/>
      <sz val="18"/>
      <name val="メイリオ"/>
      <family val="3"/>
      <charset val="128"/>
    </font>
    <font>
      <sz val="12"/>
      <name val="メイリオ"/>
      <family val="3"/>
      <charset val="128"/>
    </font>
    <font>
      <sz val="16"/>
      <color theme="1"/>
      <name val="メイリオ"/>
      <family val="3"/>
      <charset val="128"/>
    </font>
    <font>
      <sz val="12"/>
      <color theme="1"/>
      <name val="メイリオ"/>
      <family val="3"/>
      <charset val="128"/>
    </font>
    <font>
      <sz val="9"/>
      <name val="メイリオ"/>
      <family val="3"/>
      <charset val="128"/>
    </font>
    <font>
      <b/>
      <sz val="9"/>
      <color indexed="81"/>
      <name val="ＭＳ Ｐゴシック"/>
      <family val="3"/>
      <charset val="128"/>
    </font>
    <font>
      <sz val="12"/>
      <name val="ＭＳ 明朝"/>
      <family val="1"/>
      <charset val="128"/>
    </font>
    <font>
      <b/>
      <sz val="9"/>
      <color indexed="81"/>
      <name val="MS P ゴシック"/>
      <family val="3"/>
      <charset val="128"/>
    </font>
    <font>
      <sz val="18"/>
      <name val="メイリオ"/>
      <family val="3"/>
      <charset val="128"/>
    </font>
    <font>
      <b/>
      <sz val="11"/>
      <name val="メイリオ"/>
      <family val="3"/>
      <charset val="128"/>
    </font>
    <font>
      <sz val="9"/>
      <color theme="1"/>
      <name val="メイリオ"/>
      <family val="3"/>
      <charset val="128"/>
    </font>
    <font>
      <sz val="9"/>
      <color rgb="FF000000"/>
      <name val="Meiryo UI"/>
      <family val="3"/>
      <charset val="128"/>
    </font>
    <font>
      <sz val="10"/>
      <color rgb="FFFF0000"/>
      <name val="メイリオ"/>
      <family val="3"/>
      <charset val="128"/>
    </font>
    <font>
      <sz val="11"/>
      <color theme="0"/>
      <name val="メイリオ"/>
      <family val="3"/>
      <charset val="128"/>
    </font>
    <font>
      <sz val="10"/>
      <name val="Arial"/>
      <family val="2"/>
    </font>
    <font>
      <sz val="10"/>
      <name val="ＭＳ Ｐゴシック"/>
      <family val="3"/>
      <charset val="128"/>
      <scheme val="major"/>
    </font>
    <font>
      <sz val="10"/>
      <color rgb="FF000000"/>
      <name val="ＭＳ Ｐゴシック"/>
      <family val="3"/>
      <charset val="128"/>
      <scheme val="major"/>
    </font>
    <font>
      <sz val="12"/>
      <color rgb="FF000000"/>
      <name val="ＭＳ Ｐゴシック"/>
      <family val="3"/>
      <charset val="128"/>
      <scheme val="major"/>
    </font>
    <font>
      <b/>
      <u/>
      <sz val="11"/>
      <name val="メイリオ"/>
      <family val="3"/>
      <charset val="128"/>
    </font>
    <font>
      <u/>
      <sz val="11"/>
      <color theme="10"/>
      <name val="ＭＳ Ｐゴシック"/>
      <family val="2"/>
      <charset val="128"/>
      <scheme val="minor"/>
    </font>
    <font>
      <sz val="11"/>
      <color indexed="81"/>
      <name val="MS P ゴシック"/>
      <family val="3"/>
      <charset val="128"/>
    </font>
    <font>
      <sz val="10"/>
      <name val="HG丸ｺﾞｼｯｸM-PRO"/>
      <family val="3"/>
      <charset val="128"/>
    </font>
    <font>
      <sz val="14"/>
      <color rgb="FFFF0000"/>
      <name val="メイリオ"/>
      <family val="3"/>
      <charset val="128"/>
    </font>
    <font>
      <sz val="10"/>
      <name val="ＭＳ 明朝"/>
      <family val="1"/>
      <charset val="128"/>
    </font>
    <font>
      <b/>
      <sz val="10"/>
      <name val="ＭＳ 明朝"/>
      <family val="1"/>
      <charset val="128"/>
    </font>
    <font>
      <b/>
      <sz val="10"/>
      <name val="メイリオ"/>
      <family val="3"/>
      <charset val="128"/>
    </font>
    <font>
      <b/>
      <sz val="11"/>
      <name val="ＭＳ 明朝"/>
      <family val="1"/>
      <charset val="128"/>
    </font>
    <font>
      <sz val="9"/>
      <color indexed="81"/>
      <name val="MS P ゴシック"/>
      <family val="3"/>
      <charset val="128"/>
    </font>
    <font>
      <b/>
      <u/>
      <sz val="10"/>
      <name val="メイリオ"/>
      <family val="3"/>
      <charset val="128"/>
    </font>
    <font>
      <b/>
      <sz val="12"/>
      <color theme="1"/>
      <name val="メイリオ"/>
      <family val="3"/>
      <charset val="128"/>
    </font>
    <font>
      <sz val="12"/>
      <color theme="0"/>
      <name val="メイリオ"/>
      <family val="3"/>
      <charset val="128"/>
    </font>
    <font>
      <sz val="10"/>
      <color theme="1"/>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hair">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medium">
        <color rgb="FFFF0000"/>
      </left>
      <right style="thin">
        <color indexed="64"/>
      </right>
      <top style="thin">
        <color auto="1"/>
      </top>
      <bottom style="thin">
        <color auto="1"/>
      </bottom>
      <diagonal/>
    </border>
    <border>
      <left style="thin">
        <color auto="1"/>
      </left>
      <right style="thin">
        <color auto="1"/>
      </right>
      <top style="medium">
        <color rgb="FFFF0000"/>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auto="1"/>
      </left>
      <right/>
      <top style="thin">
        <color auto="1"/>
      </top>
      <bottom style="medium">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bottom style="mediumDashDotDot">
        <color auto="1"/>
      </bottom>
      <diagonal/>
    </border>
    <border>
      <left style="double">
        <color auto="1"/>
      </left>
      <right/>
      <top style="double">
        <color auto="1"/>
      </top>
      <bottom/>
      <diagonal/>
    </border>
    <border>
      <left/>
      <right style="double">
        <color auto="1"/>
      </right>
      <top style="double">
        <color auto="1"/>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auto="1"/>
      </bottom>
      <diagonal/>
    </border>
    <border>
      <left/>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hair">
        <color indexed="64"/>
      </bottom>
      <diagonal/>
    </border>
    <border>
      <left/>
      <right/>
      <top style="hair">
        <color auto="1"/>
      </top>
      <bottom style="thin">
        <color indexed="64"/>
      </bottom>
      <diagonal/>
    </border>
    <border>
      <left style="thin">
        <color indexed="64"/>
      </left>
      <right/>
      <top/>
      <bottom style="hair">
        <color auto="1"/>
      </bottom>
      <diagonal/>
    </border>
    <border>
      <left style="thin">
        <color indexed="64"/>
      </left>
      <right/>
      <top style="hair">
        <color auto="1"/>
      </top>
      <bottom style="thin">
        <color indexed="64"/>
      </bottom>
      <diagonal/>
    </border>
    <border>
      <left/>
      <right style="thin">
        <color indexed="64"/>
      </right>
      <top/>
      <bottom style="hair">
        <color auto="1"/>
      </bottom>
      <diagonal/>
    </border>
    <border>
      <left/>
      <right style="thin">
        <color indexed="64"/>
      </right>
      <top style="hair">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n">
        <color indexed="64"/>
      </bottom>
      <diagonal/>
    </border>
    <border>
      <left/>
      <right style="thin">
        <color auto="1"/>
      </right>
      <top/>
      <bottom/>
      <diagonal/>
    </border>
  </borders>
  <cellStyleXfs count="12">
    <xf numFmtId="0" fontId="0" fillId="0" borderId="0">
      <alignment vertical="center"/>
    </xf>
    <xf numFmtId="0" fontId="3" fillId="0" borderId="0"/>
    <xf numFmtId="0" fontId="3" fillId="0" borderId="0"/>
    <xf numFmtId="38" fontId="3" fillId="0" borderId="0" applyFont="0" applyFill="0" applyBorder="0" applyAlignment="0" applyProtection="0"/>
    <xf numFmtId="6" fontId="3"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38" fontId="4" fillId="0" borderId="0" applyFont="0" applyFill="0" applyBorder="0" applyAlignment="0" applyProtection="0">
      <alignment vertical="center"/>
    </xf>
    <xf numFmtId="0" fontId="26" fillId="0" borderId="0">
      <alignment vertical="center"/>
    </xf>
    <xf numFmtId="0" fontId="31" fillId="0" borderId="0" applyNumberFormat="0" applyFill="0" applyBorder="0" applyAlignment="0" applyProtection="0">
      <alignment vertical="center"/>
    </xf>
  </cellStyleXfs>
  <cellXfs count="454">
    <xf numFmtId="0" fontId="0" fillId="0" borderId="0" xfId="0">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indent="1"/>
    </xf>
    <xf numFmtId="0" fontId="9" fillId="0" borderId="0" xfId="0" applyFont="1">
      <alignment vertical="center"/>
    </xf>
    <xf numFmtId="0" fontId="11" fillId="0" borderId="32" xfId="1" applyFont="1" applyBorder="1" applyAlignment="1" applyProtection="1">
      <alignment horizontal="right" vertical="center"/>
      <protection locked="0"/>
    </xf>
    <xf numFmtId="0" fontId="11" fillId="0" borderId="31" xfId="1" applyFont="1" applyBorder="1" applyAlignment="1" applyProtection="1">
      <alignment horizontal="right" vertical="center"/>
      <protection locked="0"/>
    </xf>
    <xf numFmtId="0" fontId="11" fillId="0" borderId="30" xfId="1" applyFont="1" applyBorder="1" applyAlignment="1" applyProtection="1">
      <alignment horizontal="right" vertical="center"/>
      <protection locked="0"/>
    </xf>
    <xf numFmtId="0" fontId="11" fillId="0" borderId="1" xfId="1" applyFont="1" applyBorder="1" applyAlignment="1" applyProtection="1">
      <alignment horizontal="right" vertical="center"/>
      <protection locked="0"/>
    </xf>
    <xf numFmtId="0" fontId="11" fillId="0" borderId="35" xfId="1" applyFont="1" applyBorder="1" applyAlignment="1" applyProtection="1">
      <alignment horizontal="right" vertical="center"/>
      <protection locked="0"/>
    </xf>
    <xf numFmtId="0" fontId="11" fillId="0" borderId="36" xfId="1" applyFont="1" applyBorder="1" applyAlignment="1" applyProtection="1">
      <alignment horizontal="right" vertical="center"/>
      <protection locked="0"/>
    </xf>
    <xf numFmtId="0" fontId="15" fillId="0" borderId="10" xfId="5" applyFont="1" applyBorder="1" applyAlignment="1">
      <alignment horizontal="center" vertical="center"/>
    </xf>
    <xf numFmtId="0" fontId="15" fillId="0" borderId="10" xfId="5" applyFont="1" applyBorder="1" applyAlignment="1">
      <alignment horizontal="center" vertical="center" shrinkToFit="1"/>
    </xf>
    <xf numFmtId="0" fontId="15" fillId="0" borderId="1" xfId="5" applyFont="1" applyBorder="1" applyAlignment="1">
      <alignment horizontal="center" vertical="center"/>
    </xf>
    <xf numFmtId="176" fontId="15" fillId="0" borderId="10" xfId="5" applyNumberFormat="1" applyFont="1" applyBorder="1" applyAlignment="1">
      <alignment horizontal="center" vertical="center"/>
    </xf>
    <xf numFmtId="179" fontId="15" fillId="0" borderId="10" xfId="5" applyNumberFormat="1" applyFont="1" applyBorder="1" applyAlignment="1">
      <alignment horizontal="center" vertical="center"/>
    </xf>
    <xf numFmtId="177" fontId="15" fillId="0" borderId="11" xfId="5" applyNumberFormat="1" applyFont="1" applyBorder="1" applyAlignment="1">
      <alignment horizontal="right" vertical="center"/>
    </xf>
    <xf numFmtId="0" fontId="15" fillId="0" borderId="11" xfId="5" applyFont="1" applyBorder="1" applyAlignment="1">
      <alignment horizontal="right" vertical="center"/>
    </xf>
    <xf numFmtId="0" fontId="13" fillId="0" borderId="0" xfId="7" applyFont="1">
      <alignment vertical="center"/>
    </xf>
    <xf numFmtId="0" fontId="13" fillId="0" borderId="0" xfId="7" applyFont="1" applyAlignment="1">
      <alignment horizontal="center" vertical="center"/>
    </xf>
    <xf numFmtId="0" fontId="11" fillId="0" borderId="0" xfId="7" applyFont="1">
      <alignment vertical="center"/>
    </xf>
    <xf numFmtId="178" fontId="15" fillId="0" borderId="1" xfId="5" applyNumberFormat="1" applyFont="1" applyBorder="1" applyProtection="1">
      <alignment vertical="center"/>
      <protection locked="0"/>
    </xf>
    <xf numFmtId="0" fontId="15" fillId="0" borderId="11" xfId="5" applyFont="1" applyBorder="1" applyAlignment="1" applyProtection="1">
      <alignment horizontal="center" vertical="center"/>
      <protection locked="0"/>
    </xf>
    <xf numFmtId="184" fontId="15" fillId="0" borderId="9" xfId="5" applyNumberFormat="1" applyFont="1" applyBorder="1" applyAlignment="1" applyProtection="1">
      <alignment horizontal="center" vertical="center"/>
      <protection locked="0"/>
    </xf>
    <xf numFmtId="0" fontId="18" fillId="0" borderId="0" xfId="0" applyFont="1">
      <alignment vertical="center"/>
    </xf>
    <xf numFmtId="0" fontId="9" fillId="0" borderId="0" xfId="0" applyFont="1" applyAlignment="1"/>
    <xf numFmtId="0" fontId="11" fillId="0" borderId="38" xfId="1" applyFont="1" applyBorder="1" applyAlignment="1">
      <alignment horizontal="center" vertical="center"/>
    </xf>
    <xf numFmtId="0" fontId="11" fillId="0" borderId="36" xfId="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183" fontId="5" fillId="4" borderId="66" xfId="0" applyNumberFormat="1" applyFont="1" applyFill="1" applyBorder="1" applyAlignment="1" applyProtection="1">
      <alignment horizontal="center" vertical="center"/>
      <protection locked="0"/>
    </xf>
    <xf numFmtId="183" fontId="5" fillId="3" borderId="14" xfId="0" applyNumberFormat="1" applyFont="1" applyFill="1" applyBorder="1" applyAlignment="1" applyProtection="1">
      <alignment horizontal="center" vertical="center"/>
      <protection locked="0"/>
    </xf>
    <xf numFmtId="179" fontId="5" fillId="3" borderId="10" xfId="0" applyNumberFormat="1" applyFont="1" applyFill="1" applyBorder="1" applyAlignment="1" applyProtection="1">
      <alignment horizontal="right" vertical="center"/>
      <protection locked="0"/>
    </xf>
    <xf numFmtId="0" fontId="16" fillId="0" borderId="0" xfId="7" applyFont="1" applyAlignment="1">
      <alignment horizontal="center" vertical="center" shrinkToFit="1"/>
    </xf>
    <xf numFmtId="0" fontId="8" fillId="0" borderId="0" xfId="7" applyFont="1">
      <alignment vertical="center"/>
    </xf>
    <xf numFmtId="192" fontId="13" fillId="0" borderId="0" xfId="7" applyNumberFormat="1" applyFont="1" applyAlignment="1">
      <alignment horizontal="left" vertical="center"/>
    </xf>
    <xf numFmtId="193" fontId="13" fillId="0" borderId="0" xfId="7" applyNumberFormat="1" applyFont="1">
      <alignment vertical="center"/>
    </xf>
    <xf numFmtId="0" fontId="11" fillId="0" borderId="49" xfId="7" applyFont="1" applyBorder="1" applyAlignment="1">
      <alignment horizontal="center" vertical="center" shrinkToFit="1"/>
    </xf>
    <xf numFmtId="0" fontId="11" fillId="0" borderId="4" xfId="7" applyFont="1" applyBorder="1" applyAlignment="1">
      <alignment horizontal="center" vertical="center" shrinkToFit="1"/>
    </xf>
    <xf numFmtId="0" fontId="11" fillId="0" borderId="0" xfId="7" applyFont="1" applyAlignment="1">
      <alignment vertical="center" shrinkToFit="1"/>
    </xf>
    <xf numFmtId="194" fontId="11" fillId="0" borderId="50" xfId="7" applyNumberFormat="1" applyFont="1" applyBorder="1" applyAlignment="1">
      <alignment horizontal="center" vertical="center" shrinkToFit="1"/>
    </xf>
    <xf numFmtId="181" fontId="11" fillId="0" borderId="50" xfId="7" applyNumberFormat="1" applyFont="1" applyBorder="1" applyAlignment="1">
      <alignment vertical="center" shrinkToFit="1"/>
    </xf>
    <xf numFmtId="187" fontId="11" fillId="0" borderId="46" xfId="7" applyNumberFormat="1" applyFont="1" applyBorder="1" applyAlignment="1">
      <alignment horizontal="center" vertical="center" shrinkToFit="1"/>
    </xf>
    <xf numFmtId="187" fontId="8" fillId="0" borderId="47" xfId="7" applyNumberFormat="1" applyFont="1" applyBorder="1" applyAlignment="1">
      <alignment horizontal="center" vertical="center" shrinkToFit="1"/>
    </xf>
    <xf numFmtId="187" fontId="11" fillId="0" borderId="48" xfId="7" applyNumberFormat="1" applyFont="1" applyBorder="1" applyAlignment="1">
      <alignment horizontal="center" vertical="center" shrinkToFit="1"/>
    </xf>
    <xf numFmtId="187" fontId="8" fillId="0" borderId="44" xfId="7" applyNumberFormat="1" applyFont="1" applyBorder="1" applyAlignment="1">
      <alignment horizontal="center" vertical="center" shrinkToFit="1"/>
    </xf>
    <xf numFmtId="187" fontId="11" fillId="0" borderId="45" xfId="7" applyNumberFormat="1" applyFont="1" applyBorder="1" applyAlignment="1">
      <alignment horizontal="center" vertical="center" shrinkToFit="1"/>
    </xf>
    <xf numFmtId="187" fontId="8" fillId="0" borderId="23" xfId="7" applyNumberFormat="1" applyFont="1" applyBorder="1" applyAlignment="1">
      <alignment horizontal="center" vertical="center" shrinkToFit="1"/>
    </xf>
    <xf numFmtId="187" fontId="11" fillId="0" borderId="54" xfId="7" applyNumberFormat="1" applyFont="1" applyBorder="1" applyAlignment="1">
      <alignment horizontal="center" vertical="center" shrinkToFit="1"/>
    </xf>
    <xf numFmtId="195" fontId="11" fillId="0" borderId="55" xfId="7" applyNumberFormat="1" applyFont="1" applyBorder="1" applyAlignment="1">
      <alignment horizontal="center" vertical="center" shrinkToFit="1"/>
    </xf>
    <xf numFmtId="178" fontId="11" fillId="0" borderId="55" xfId="7" applyNumberFormat="1" applyFont="1" applyBorder="1" applyAlignment="1">
      <alignment vertical="center" shrinkToFit="1"/>
    </xf>
    <xf numFmtId="0" fontId="11" fillId="0" borderId="55" xfId="7" applyFont="1" applyBorder="1" applyAlignment="1">
      <alignment horizontal="center" vertical="center" shrinkToFit="1"/>
    </xf>
    <xf numFmtId="196" fontId="11" fillId="0" borderId="1" xfId="7" applyNumberFormat="1" applyFont="1" applyBorder="1" applyAlignment="1">
      <alignment horizontal="center" vertical="center" shrinkToFit="1"/>
    </xf>
    <xf numFmtId="197" fontId="11" fillId="0" borderId="10" xfId="7" applyNumberFormat="1" applyFont="1" applyBorder="1" applyAlignment="1">
      <alignment vertical="center" shrinkToFit="1"/>
    </xf>
    <xf numFmtId="196" fontId="11" fillId="0" borderId="10" xfId="7" applyNumberFormat="1" applyFont="1" applyBorder="1" applyAlignment="1">
      <alignment horizontal="center" vertical="center" shrinkToFit="1"/>
    </xf>
    <xf numFmtId="0" fontId="8" fillId="0" borderId="9" xfId="7" applyFont="1" applyBorder="1" applyAlignment="1">
      <alignment horizontal="center" vertical="center" shrinkToFit="1"/>
    </xf>
    <xf numFmtId="0" fontId="11" fillId="0" borderId="0" xfId="7" applyFont="1" applyAlignment="1">
      <alignment horizontal="center" vertical="center" shrinkToFit="1"/>
    </xf>
    <xf numFmtId="0" fontId="20" fillId="0" borderId="0" xfId="7" applyFont="1">
      <alignment vertical="center"/>
    </xf>
    <xf numFmtId="0" fontId="18" fillId="0" borderId="0" xfId="0" applyFont="1" applyAlignment="1">
      <alignment horizontal="center" vertical="center"/>
    </xf>
    <xf numFmtId="200" fontId="11" fillId="0" borderId="0" xfId="0" applyNumberFormat="1" applyFont="1">
      <alignment vertical="center"/>
    </xf>
    <xf numFmtId="202" fontId="11" fillId="0" borderId="31" xfId="1" applyNumberFormat="1" applyFont="1" applyBorder="1" applyAlignment="1" applyProtection="1">
      <alignment horizontal="right" vertical="center"/>
      <protection locked="0"/>
    </xf>
    <xf numFmtId="202" fontId="11" fillId="0" borderId="1" xfId="1" applyNumberFormat="1" applyFont="1" applyBorder="1" applyAlignment="1" applyProtection="1">
      <alignment horizontal="right" vertical="center"/>
      <protection locked="0"/>
    </xf>
    <xf numFmtId="202" fontId="11" fillId="0" borderId="36" xfId="1" applyNumberFormat="1" applyFont="1" applyBorder="1" applyAlignment="1" applyProtection="1">
      <alignment horizontal="right" vertical="center"/>
      <protection locked="0"/>
    </xf>
    <xf numFmtId="191" fontId="13" fillId="3" borderId="0" xfId="7" applyNumberFormat="1" applyFont="1" applyFill="1" applyAlignment="1">
      <alignment horizontal="left" vertical="center" indent="1" shrinkToFit="1"/>
    </xf>
    <xf numFmtId="194" fontId="11" fillId="3" borderId="51" xfId="7" applyNumberFormat="1" applyFont="1" applyFill="1" applyBorder="1" applyAlignment="1" applyProtection="1">
      <alignment horizontal="center" vertical="center" shrinkToFit="1"/>
      <protection locked="0"/>
    </xf>
    <xf numFmtId="180" fontId="11" fillId="3" borderId="51" xfId="7" applyNumberFormat="1" applyFont="1" applyFill="1" applyBorder="1" applyAlignment="1" applyProtection="1">
      <alignment vertical="center" shrinkToFit="1"/>
      <protection locked="0"/>
    </xf>
    <xf numFmtId="187" fontId="11" fillId="3" borderId="43" xfId="7" applyNumberFormat="1" applyFont="1" applyFill="1" applyBorder="1" applyAlignment="1" applyProtection="1">
      <alignment horizontal="center" vertical="center" shrinkToFit="1"/>
      <protection locked="0"/>
    </xf>
    <xf numFmtId="194" fontId="11" fillId="3" borderId="52" xfId="7" applyNumberFormat="1" applyFont="1" applyFill="1" applyBorder="1" applyAlignment="1" applyProtection="1">
      <alignment horizontal="center" vertical="center" shrinkToFit="1"/>
      <protection locked="0"/>
    </xf>
    <xf numFmtId="180" fontId="11" fillId="3" borderId="52" xfId="7" applyNumberFormat="1" applyFont="1" applyFill="1" applyBorder="1" applyAlignment="1" applyProtection="1">
      <alignment vertical="center" shrinkToFit="1"/>
      <protection locked="0"/>
    </xf>
    <xf numFmtId="187" fontId="11" fillId="3" borderId="53" xfId="7" applyNumberFormat="1" applyFont="1" applyFill="1" applyBorder="1" applyAlignment="1" applyProtection="1">
      <alignment horizontal="center" vertical="center" shrinkToFit="1"/>
      <protection locked="0"/>
    </xf>
    <xf numFmtId="194" fontId="11" fillId="3" borderId="48" xfId="7" applyNumberFormat="1" applyFont="1" applyFill="1" applyBorder="1" applyAlignment="1" applyProtection="1">
      <alignment horizontal="center" vertical="center" shrinkToFit="1"/>
      <protection locked="0"/>
    </xf>
    <xf numFmtId="181" fontId="11" fillId="3" borderId="50" xfId="7" applyNumberFormat="1" applyFont="1" applyFill="1" applyBorder="1" applyAlignment="1" applyProtection="1">
      <alignment vertical="center" shrinkToFit="1"/>
      <protection locked="0"/>
    </xf>
    <xf numFmtId="187" fontId="11" fillId="3" borderId="46" xfId="7" applyNumberFormat="1" applyFont="1" applyFill="1" applyBorder="1" applyAlignment="1" applyProtection="1">
      <alignment horizontal="center" vertical="center" shrinkToFit="1"/>
      <protection locked="0"/>
    </xf>
    <xf numFmtId="194" fontId="11" fillId="3" borderId="45" xfId="7" applyNumberFormat="1" applyFont="1" applyFill="1" applyBorder="1" applyAlignment="1" applyProtection="1">
      <alignment horizontal="center" vertical="center" shrinkToFit="1"/>
      <protection locked="0"/>
    </xf>
    <xf numFmtId="194" fontId="11" fillId="3" borderId="54" xfId="7" applyNumberFormat="1" applyFont="1" applyFill="1" applyBorder="1" applyAlignment="1" applyProtection="1">
      <alignment horizontal="center" vertical="center" shrinkToFit="1"/>
      <protection locked="0"/>
    </xf>
    <xf numFmtId="194" fontId="11" fillId="3" borderId="50" xfId="7" applyNumberFormat="1" applyFont="1" applyFill="1" applyBorder="1" applyAlignment="1" applyProtection="1">
      <alignment horizontal="center" vertical="center" shrinkToFit="1"/>
      <protection locked="0"/>
    </xf>
    <xf numFmtId="179" fontId="5" fillId="4" borderId="10" xfId="0" applyNumberFormat="1" applyFont="1" applyFill="1" applyBorder="1" applyAlignment="1" applyProtection="1">
      <alignment horizontal="right" vertical="center"/>
      <protection locked="0"/>
    </xf>
    <xf numFmtId="199" fontId="9" fillId="3" borderId="0" xfId="0" applyNumberFormat="1" applyFont="1" applyFill="1" applyProtection="1">
      <alignment vertical="center"/>
      <protection locked="0"/>
    </xf>
    <xf numFmtId="0" fontId="11" fillId="0" borderId="0" xfId="7" applyFont="1" applyAlignment="1">
      <alignment horizontal="center" vertical="center"/>
    </xf>
    <xf numFmtId="200" fontId="11" fillId="0" borderId="0" xfId="0" applyNumberFormat="1" applyFont="1" applyAlignment="1">
      <alignment horizontal="center" vertical="center"/>
    </xf>
    <xf numFmtId="0" fontId="8" fillId="0" borderId="0" xfId="7" applyFont="1" applyAlignment="1">
      <alignment horizontal="center" vertical="center"/>
    </xf>
    <xf numFmtId="0" fontId="0" fillId="2" borderId="0" xfId="0" applyFill="1">
      <alignment vertical="center"/>
    </xf>
    <xf numFmtId="14" fontId="0" fillId="0" borderId="0" xfId="0" applyNumberFormat="1">
      <alignment vertical="center"/>
    </xf>
    <xf numFmtId="9" fontId="0" fillId="0" borderId="0" xfId="0" applyNumberFormat="1">
      <alignment vertical="center"/>
    </xf>
    <xf numFmtId="0" fontId="27" fillId="0" borderId="0" xfId="10" applyFont="1">
      <alignment vertical="center"/>
    </xf>
    <xf numFmtId="0" fontId="28" fillId="0" borderId="0" xfId="10" applyFont="1" applyAlignment="1">
      <alignment vertical="top"/>
    </xf>
    <xf numFmtId="0" fontId="28" fillId="0" borderId="0" xfId="10" applyFont="1">
      <alignment vertical="center"/>
    </xf>
    <xf numFmtId="0" fontId="30" fillId="0" borderId="0" xfId="7" applyFont="1">
      <alignment vertical="center"/>
    </xf>
    <xf numFmtId="0" fontId="5" fillId="3" borderId="0" xfId="0" applyFont="1" applyFill="1" applyAlignment="1" applyProtection="1">
      <alignment horizontal="center" vertical="center"/>
      <protection locked="0"/>
    </xf>
    <xf numFmtId="177" fontId="5" fillId="3" borderId="0" xfId="0" applyNumberFormat="1" applyFont="1" applyFill="1" applyAlignment="1" applyProtection="1">
      <alignment horizontal="right" vertical="center"/>
      <protection locked="0"/>
    </xf>
    <xf numFmtId="0" fontId="5" fillId="3" borderId="0" xfId="0" applyFont="1" applyFill="1" applyProtection="1">
      <alignment vertical="center"/>
      <protection locked="0"/>
    </xf>
    <xf numFmtId="56" fontId="5" fillId="0" borderId="0" xfId="0" applyNumberFormat="1" applyFont="1">
      <alignment vertical="center"/>
    </xf>
    <xf numFmtId="0" fontId="5" fillId="0" borderId="0" xfId="0" applyFont="1" applyAlignment="1">
      <alignment horizontal="distributed"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189" fontId="5" fillId="0" borderId="10" xfId="0" applyNumberFormat="1" applyFont="1" applyBorder="1">
      <alignment vertical="center"/>
    </xf>
    <xf numFmtId="0" fontId="5" fillId="0" borderId="5" xfId="0" applyFont="1" applyBorder="1" applyAlignment="1">
      <alignment horizontal="center" vertical="center"/>
    </xf>
    <xf numFmtId="0" fontId="8" fillId="0" borderId="72" xfId="0" applyFont="1" applyBorder="1" applyAlignment="1">
      <alignment horizontal="center" vertical="center" shrinkToFit="1"/>
    </xf>
    <xf numFmtId="0" fontId="8" fillId="0" borderId="0" xfId="0" applyFont="1" applyAlignment="1">
      <alignment horizontal="center" vertical="center" shrinkToFit="1"/>
    </xf>
    <xf numFmtId="58" fontId="5" fillId="0" borderId="0" xfId="0" applyNumberFormat="1" applyFont="1">
      <alignment vertical="center"/>
    </xf>
    <xf numFmtId="180" fontId="5" fillId="0" borderId="0" xfId="0" applyNumberFormat="1" applyFont="1">
      <alignment vertical="center"/>
    </xf>
    <xf numFmtId="0" fontId="22" fillId="0" borderId="0" xfId="0" applyFont="1">
      <alignment vertical="center"/>
    </xf>
    <xf numFmtId="0" fontId="5" fillId="0" borderId="60" xfId="0" applyFont="1" applyBorder="1" applyAlignment="1">
      <alignment horizontal="center" vertical="center"/>
    </xf>
    <xf numFmtId="0" fontId="5" fillId="0" borderId="73" xfId="0" applyFont="1" applyBorder="1" applyAlignment="1">
      <alignment horizontal="center" vertical="center"/>
    </xf>
    <xf numFmtId="0" fontId="5" fillId="0" borderId="61" xfId="0" applyFont="1" applyBorder="1" applyAlignment="1">
      <alignment horizontal="center" vertical="center" shrinkToFit="1"/>
    </xf>
    <xf numFmtId="0" fontId="5" fillId="0" borderId="55" xfId="0" applyFont="1" applyBorder="1" applyAlignment="1">
      <alignment horizontal="center" vertical="center" shrinkToFit="1"/>
    </xf>
    <xf numFmtId="191" fontId="8" fillId="0" borderId="74" xfId="7" applyNumberFormat="1" applyFont="1" applyBorder="1" applyAlignment="1">
      <alignment horizontal="center" vertical="center"/>
    </xf>
    <xf numFmtId="180" fontId="8" fillId="0" borderId="75" xfId="7" applyNumberFormat="1" applyFont="1" applyBorder="1" applyAlignment="1">
      <alignment horizontal="center" vertical="center"/>
    </xf>
    <xf numFmtId="180" fontId="25" fillId="0" borderId="0" xfId="7" applyNumberFormat="1" applyFont="1" applyAlignment="1">
      <alignment horizontal="right" vertical="center"/>
    </xf>
    <xf numFmtId="178" fontId="5" fillId="0" borderId="1" xfId="0" applyNumberFormat="1" applyFont="1" applyBorder="1">
      <alignment vertical="center"/>
    </xf>
    <xf numFmtId="177" fontId="5" fillId="0" borderId="14" xfId="0" applyNumberFormat="1" applyFont="1" applyBorder="1" applyAlignment="1">
      <alignment horizontal="right" vertical="center"/>
    </xf>
    <xf numFmtId="0" fontId="5" fillId="0" borderId="11" xfId="0" applyFont="1" applyBorder="1" applyAlignment="1">
      <alignment horizontal="right" vertical="center"/>
    </xf>
    <xf numFmtId="177" fontId="5" fillId="0" borderId="0" xfId="0" applyNumberFormat="1" applyFont="1" applyAlignment="1">
      <alignment horizontal="right" vertical="center"/>
    </xf>
    <xf numFmtId="183" fontId="5" fillId="0" borderId="24" xfId="0" applyNumberFormat="1" applyFont="1" applyBorder="1" applyAlignment="1">
      <alignment horizontal="center" vertical="center"/>
    </xf>
    <xf numFmtId="179" fontId="5" fillId="0" borderId="5" xfId="0" applyNumberFormat="1" applyFont="1" applyBorder="1" applyAlignment="1">
      <alignment horizontal="right" vertical="center"/>
    </xf>
    <xf numFmtId="0" fontId="5" fillId="0" borderId="1" xfId="0" applyFont="1" applyBorder="1" applyAlignment="1">
      <alignment horizontal="center" vertical="center" wrapText="1" shrinkToFit="1"/>
    </xf>
    <xf numFmtId="191" fontId="8" fillId="0" borderId="64" xfId="7" applyNumberFormat="1" applyFont="1" applyBorder="1" applyAlignment="1">
      <alignment horizontal="center" vertical="center"/>
    </xf>
    <xf numFmtId="180" fontId="8" fillId="0" borderId="76" xfId="7" applyNumberFormat="1" applyFont="1" applyBorder="1" applyAlignment="1">
      <alignment horizontal="center" vertical="center"/>
    </xf>
    <xf numFmtId="0" fontId="5" fillId="0" borderId="67" xfId="0" applyFont="1" applyBorder="1" applyAlignment="1">
      <alignment horizontal="center" vertical="center" wrapText="1" shrinkToFit="1"/>
    </xf>
    <xf numFmtId="0" fontId="5" fillId="0" borderId="1" xfId="0" applyFont="1" applyBorder="1" applyAlignment="1">
      <alignment horizontal="center" vertical="center" shrinkToFit="1"/>
    </xf>
    <xf numFmtId="0" fontId="22" fillId="0" borderId="58" xfId="0" applyFont="1" applyBorder="1">
      <alignment vertical="center"/>
    </xf>
    <xf numFmtId="0" fontId="5" fillId="0" borderId="29" xfId="0" applyFont="1" applyBorder="1" applyAlignment="1">
      <alignment vertical="center" wrapText="1" shrinkToFit="1"/>
    </xf>
    <xf numFmtId="0" fontId="24" fillId="0" borderId="25" xfId="0" applyFont="1" applyBorder="1" applyAlignment="1">
      <alignment vertical="center" wrapText="1" shrinkToFit="1"/>
    </xf>
    <xf numFmtId="0" fontId="5" fillId="0" borderId="64" xfId="0" applyFont="1" applyBorder="1" applyAlignment="1">
      <alignment horizontal="center" vertical="center" shrinkToFit="1"/>
    </xf>
    <xf numFmtId="177" fontId="5" fillId="0" borderId="24" xfId="0" applyNumberFormat="1" applyFont="1" applyBorder="1">
      <alignment vertical="center"/>
    </xf>
    <xf numFmtId="0" fontId="5" fillId="0" borderId="0" xfId="0" applyFont="1" applyAlignment="1">
      <alignment horizontal="left" vertical="center" shrinkToFit="1"/>
    </xf>
    <xf numFmtId="0" fontId="24" fillId="0" borderId="0" xfId="0" applyFont="1" applyAlignment="1">
      <alignment horizontal="left" vertical="center"/>
    </xf>
    <xf numFmtId="177" fontId="5" fillId="0" borderId="0" xfId="6" applyNumberFormat="1" applyFont="1" applyAlignment="1">
      <alignment horizontal="center" vertical="center"/>
    </xf>
    <xf numFmtId="0" fontId="14" fillId="3" borderId="0" xfId="0" applyFont="1" applyFill="1" applyAlignment="1">
      <alignment horizontal="left"/>
    </xf>
    <xf numFmtId="0" fontId="5" fillId="3" borderId="0" xfId="0" applyFont="1" applyFill="1" applyAlignment="1">
      <alignment horizontal="left" vertical="center" shrinkToFit="1"/>
    </xf>
    <xf numFmtId="177" fontId="5" fillId="3" borderId="0" xfId="0" applyNumberFormat="1" applyFont="1" applyFill="1" applyAlignment="1">
      <alignment horizontal="right" vertical="center"/>
    </xf>
    <xf numFmtId="177" fontId="5" fillId="3" borderId="0" xfId="6" applyNumberFormat="1" applyFont="1" applyFill="1" applyAlignment="1">
      <alignment horizontal="center" vertical="center"/>
    </xf>
    <xf numFmtId="0" fontId="5" fillId="3" borderId="0" xfId="0" applyFont="1" applyFill="1">
      <alignment vertical="center"/>
    </xf>
    <xf numFmtId="0" fontId="24" fillId="0" borderId="0" xfId="0" applyFont="1">
      <alignment vertical="center"/>
    </xf>
    <xf numFmtId="0" fontId="10" fillId="0" borderId="0" xfId="6" applyFont="1" applyAlignment="1">
      <alignment horizontal="center" vertical="center"/>
    </xf>
    <xf numFmtId="0" fontId="10" fillId="0" borderId="0" xfId="0" applyFont="1">
      <alignment vertical="center"/>
    </xf>
    <xf numFmtId="0" fontId="8" fillId="0" borderId="0" xfId="0" applyFont="1">
      <alignment vertical="center"/>
    </xf>
    <xf numFmtId="177" fontId="10" fillId="0" borderId="0" xfId="6" applyNumberFormat="1" applyFont="1" applyAlignment="1">
      <alignment horizontal="center" vertical="center"/>
    </xf>
    <xf numFmtId="0" fontId="5" fillId="0" borderId="0" xfId="0" applyFont="1" applyAlignment="1">
      <alignment horizontal="left" vertical="center" indent="1"/>
    </xf>
    <xf numFmtId="49" fontId="5" fillId="0" borderId="0" xfId="0" applyNumberFormat="1" applyFont="1" applyAlignment="1">
      <alignment horizontal="left" vertical="center"/>
    </xf>
    <xf numFmtId="177" fontId="5" fillId="0" borderId="58" xfId="6" applyNumberFormat="1"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lignment vertical="center"/>
    </xf>
    <xf numFmtId="0" fontId="15" fillId="0" borderId="0" xfId="0" applyFont="1">
      <alignment vertical="center"/>
    </xf>
    <xf numFmtId="0" fontId="5" fillId="4" borderId="0" xfId="0" applyFont="1" applyFill="1" applyProtection="1">
      <alignment vertical="center"/>
      <protection locked="0"/>
    </xf>
    <xf numFmtId="201" fontId="8" fillId="0" borderId="39" xfId="0" applyNumberFormat="1" applyFont="1" applyBorder="1" applyAlignment="1">
      <alignment horizontal="right" vertical="center" shrinkToFit="1"/>
    </xf>
    <xf numFmtId="0" fontId="33" fillId="0" borderId="49" xfId="0" applyFont="1" applyBorder="1" applyAlignment="1">
      <alignment horizontal="center" vertical="center" wrapText="1"/>
    </xf>
    <xf numFmtId="205" fontId="33" fillId="0" borderId="49" xfId="0" applyNumberFormat="1" applyFont="1" applyBorder="1" applyAlignment="1">
      <alignment horizontal="center" vertical="center" wrapText="1" shrinkToFit="1"/>
    </xf>
    <xf numFmtId="0" fontId="28" fillId="0" borderId="0" xfId="10" applyFont="1" applyAlignment="1">
      <alignment horizontal="left" vertical="top"/>
    </xf>
    <xf numFmtId="204" fontId="28" fillId="0" borderId="0" xfId="10" applyNumberFormat="1" applyFont="1">
      <alignment vertical="center"/>
    </xf>
    <xf numFmtId="0" fontId="8" fillId="0" borderId="0" xfId="2" applyFont="1"/>
    <xf numFmtId="0" fontId="8" fillId="4" borderId="0" xfId="2" applyFont="1" applyFill="1"/>
    <xf numFmtId="0" fontId="8" fillId="3" borderId="0" xfId="2" quotePrefix="1" applyFont="1" applyFill="1"/>
    <xf numFmtId="0" fontId="28" fillId="0" borderId="0" xfId="10" applyFont="1" applyAlignment="1">
      <alignment vertical="center" wrapText="1"/>
    </xf>
    <xf numFmtId="3" fontId="28" fillId="0" borderId="0" xfId="10" applyNumberFormat="1" applyFont="1" applyAlignment="1">
      <alignment vertical="center" wrapText="1"/>
    </xf>
    <xf numFmtId="3" fontId="28" fillId="0" borderId="0" xfId="10" applyNumberFormat="1" applyFont="1" applyAlignment="1">
      <alignment vertical="top" wrapText="1"/>
    </xf>
    <xf numFmtId="0" fontId="28" fillId="0" borderId="0" xfId="10" applyFont="1" applyAlignment="1">
      <alignment vertical="top" wrapText="1"/>
    </xf>
    <xf numFmtId="0" fontId="28" fillId="0" borderId="0" xfId="10" applyFont="1" applyAlignment="1">
      <alignment wrapText="1"/>
    </xf>
    <xf numFmtId="177" fontId="28" fillId="0" borderId="0" xfId="10" applyNumberFormat="1" applyFont="1" applyAlignment="1">
      <alignment horizontal="right" wrapText="1"/>
    </xf>
    <xf numFmtId="0" fontId="11" fillId="0" borderId="0" xfId="7" applyFont="1" applyAlignment="1">
      <alignment horizontal="left" vertical="center"/>
    </xf>
    <xf numFmtId="0" fontId="33" fillId="0" borderId="1" xfId="0" applyFont="1" applyBorder="1" applyAlignment="1">
      <alignment horizontal="center" vertical="center"/>
    </xf>
    <xf numFmtId="0" fontId="28" fillId="0" borderId="78" xfId="10" applyFont="1" applyBorder="1" applyAlignment="1">
      <alignment horizontal="center"/>
    </xf>
    <xf numFmtId="0" fontId="27" fillId="0" borderId="79" xfId="10" applyFont="1" applyBorder="1">
      <alignment vertical="center"/>
    </xf>
    <xf numFmtId="177" fontId="28" fillId="0" borderId="80" xfId="10" applyNumberFormat="1" applyFont="1" applyBorder="1">
      <alignment vertical="center"/>
    </xf>
    <xf numFmtId="0" fontId="28" fillId="0" borderId="80" xfId="10" applyFont="1" applyBorder="1" applyAlignment="1">
      <alignment vertical="top"/>
    </xf>
    <xf numFmtId="0" fontId="28" fillId="0" borderId="81" xfId="10" applyFont="1" applyBorder="1" applyAlignment="1">
      <alignment vertical="top"/>
    </xf>
    <xf numFmtId="0" fontId="28" fillId="0" borderId="79" xfId="10" applyFont="1" applyBorder="1">
      <alignment vertical="center"/>
    </xf>
    <xf numFmtId="0" fontId="28" fillId="0" borderId="80" xfId="10" applyFont="1" applyBorder="1" applyAlignment="1">
      <alignment horizontal="left" vertical="top"/>
    </xf>
    <xf numFmtId="0" fontId="28" fillId="0" borderId="80" xfId="10" applyFont="1" applyBorder="1" applyAlignment="1">
      <alignment horizontal="center" vertical="center"/>
    </xf>
    <xf numFmtId="9" fontId="28" fillId="0" borderId="80" xfId="10" applyNumberFormat="1" applyFont="1" applyBorder="1" applyAlignment="1">
      <alignment horizontal="left" vertical="center"/>
    </xf>
    <xf numFmtId="177" fontId="28" fillId="0" borderId="80" xfId="10" applyNumberFormat="1" applyFont="1" applyBorder="1" applyAlignment="1">
      <alignment horizontal="right" vertical="center"/>
    </xf>
    <xf numFmtId="177" fontId="28" fillId="0" borderId="0" xfId="10" applyNumberFormat="1" applyFont="1" applyAlignment="1">
      <alignment horizontal="right"/>
    </xf>
    <xf numFmtId="0" fontId="28" fillId="0" borderId="80" xfId="10" applyFont="1" applyBorder="1" applyAlignment="1">
      <alignment wrapText="1"/>
    </xf>
    <xf numFmtId="177" fontId="28" fillId="0" borderId="80" xfId="10" applyNumberFormat="1" applyFont="1" applyBorder="1" applyAlignment="1">
      <alignment horizontal="right" wrapText="1"/>
    </xf>
    <xf numFmtId="0" fontId="28" fillId="0" borderId="80" xfId="10" applyFont="1" applyBorder="1" applyAlignment="1"/>
    <xf numFmtId="0" fontId="28" fillId="0" borderId="78" xfId="10" applyFont="1" applyBorder="1" applyAlignment="1">
      <alignment wrapText="1"/>
    </xf>
    <xf numFmtId="177" fontId="28" fillId="0" borderId="78" xfId="10" applyNumberFormat="1" applyFont="1" applyBorder="1" applyAlignment="1">
      <alignment horizontal="right" wrapText="1"/>
    </xf>
    <xf numFmtId="0" fontId="34" fillId="0" borderId="0" xfId="0" applyFont="1">
      <alignment vertical="center"/>
    </xf>
    <xf numFmtId="58" fontId="8" fillId="0" borderId="0" xfId="7" applyNumberFormat="1" applyFont="1" applyAlignment="1">
      <alignment horizontal="right" vertical="center"/>
    </xf>
    <xf numFmtId="58" fontId="8" fillId="0" borderId="0" xfId="7" applyNumberFormat="1" applyFont="1">
      <alignment vertical="center"/>
    </xf>
    <xf numFmtId="0" fontId="35" fillId="0" borderId="0" xfId="0" applyFont="1" applyAlignment="1">
      <alignment horizontal="center" vertical="center"/>
    </xf>
    <xf numFmtId="0" fontId="36" fillId="0" borderId="0" xfId="0" applyFont="1">
      <alignment vertical="center"/>
    </xf>
    <xf numFmtId="200" fontId="8" fillId="0" borderId="0" xfId="0" applyNumberFormat="1" applyFont="1" applyAlignment="1">
      <alignment horizontal="left" vertical="center"/>
    </xf>
    <xf numFmtId="0" fontId="8" fillId="0" borderId="0" xfId="7" applyFont="1" applyAlignment="1">
      <alignment horizontal="center" vertical="center" wrapText="1"/>
    </xf>
    <xf numFmtId="0" fontId="37" fillId="0" borderId="0" xfId="0" applyFont="1">
      <alignment vertical="center"/>
    </xf>
    <xf numFmtId="0" fontId="38" fillId="0" borderId="0" xfId="0" applyFont="1">
      <alignment vertical="center"/>
    </xf>
    <xf numFmtId="186" fontId="11" fillId="0" borderId="0" xfId="7" applyNumberFormat="1" applyFont="1" applyAlignment="1">
      <alignment horizontal="center" vertical="center"/>
    </xf>
    <xf numFmtId="185" fontId="11" fillId="0" borderId="0" xfId="7" applyNumberFormat="1" applyFont="1" applyAlignment="1">
      <alignment horizontal="center" vertical="center"/>
    </xf>
    <xf numFmtId="3" fontId="11" fillId="0" borderId="0" xfId="7" applyNumberFormat="1" applyFont="1">
      <alignment vertical="center"/>
    </xf>
    <xf numFmtId="49" fontId="11" fillId="0" borderId="0" xfId="7" applyNumberFormat="1" applyFont="1">
      <alignment vertical="center"/>
    </xf>
    <xf numFmtId="0" fontId="21" fillId="0" borderId="0" xfId="7" applyFont="1" applyAlignment="1">
      <alignment horizontal="center" vertical="center"/>
    </xf>
    <xf numFmtId="3" fontId="11" fillId="0" borderId="0" xfId="7" applyNumberFormat="1" applyFont="1" applyAlignment="1">
      <alignment horizontal="center" vertical="center"/>
    </xf>
    <xf numFmtId="0" fontId="30" fillId="0" borderId="0" xfId="7" applyFont="1" applyAlignment="1">
      <alignment horizontal="center" vertical="center"/>
    </xf>
    <xf numFmtId="14" fontId="11" fillId="0" borderId="0" xfId="7" applyNumberFormat="1" applyFont="1">
      <alignment vertical="center"/>
    </xf>
    <xf numFmtId="190" fontId="11" fillId="0" borderId="0" xfId="7" applyNumberFormat="1" applyFont="1" applyAlignment="1">
      <alignment horizontal="left" vertical="center"/>
    </xf>
    <xf numFmtId="203" fontId="8" fillId="0" borderId="0" xfId="7" applyNumberFormat="1" applyFont="1" applyAlignment="1">
      <alignment horizontal="center" vertical="center"/>
    </xf>
    <xf numFmtId="178" fontId="8" fillId="0" borderId="0" xfId="7" applyNumberFormat="1" applyFont="1" applyAlignment="1">
      <alignment horizontal="left" vertical="center"/>
    </xf>
    <xf numFmtId="186" fontId="8" fillId="0" borderId="0" xfId="7" applyNumberFormat="1" applyFont="1" applyAlignment="1">
      <alignment horizontal="center" vertical="center"/>
    </xf>
    <xf numFmtId="185" fontId="8" fillId="0" borderId="0" xfId="7" applyNumberFormat="1" applyFont="1">
      <alignment vertical="center"/>
    </xf>
    <xf numFmtId="0" fontId="21" fillId="0" borderId="0" xfId="7" applyFont="1" applyAlignment="1">
      <alignment horizontal="right" vertical="center"/>
    </xf>
    <xf numFmtId="0" fontId="11" fillId="0" borderId="27" xfId="7" applyFont="1" applyBorder="1" applyAlignment="1">
      <alignment horizontal="right" vertical="center"/>
    </xf>
    <xf numFmtId="0" fontId="11" fillId="0" borderId="27" xfId="7" applyFont="1" applyBorder="1" applyAlignment="1">
      <alignment horizontal="center" vertical="center"/>
    </xf>
    <xf numFmtId="0" fontId="8" fillId="0" borderId="1" xfId="7" applyFont="1" applyBorder="1" applyAlignment="1">
      <alignment horizontal="center" vertical="center"/>
    </xf>
    <xf numFmtId="181" fontId="9" fillId="0" borderId="0" xfId="0" applyNumberFormat="1" applyFont="1">
      <alignment vertical="center"/>
    </xf>
    <xf numFmtId="178" fontId="5" fillId="0" borderId="65" xfId="0" applyNumberFormat="1" applyFont="1" applyBorder="1" applyAlignment="1">
      <alignment horizontal="center" vertical="center"/>
    </xf>
    <xf numFmtId="188" fontId="11" fillId="0" borderId="2" xfId="7" applyNumberFormat="1" applyFont="1" applyBorder="1">
      <alignment vertical="center"/>
    </xf>
    <xf numFmtId="180" fontId="11" fillId="0" borderId="4" xfId="7" applyNumberFormat="1" applyFont="1" applyBorder="1" applyAlignment="1">
      <alignment horizontal="right" vertical="center"/>
    </xf>
    <xf numFmtId="188" fontId="11" fillId="0" borderId="5" xfId="7" applyNumberFormat="1" applyFont="1" applyBorder="1">
      <alignment vertical="center"/>
    </xf>
    <xf numFmtId="180" fontId="11" fillId="0" borderId="90" xfId="7" applyNumberFormat="1" applyFont="1" applyBorder="1" applyAlignment="1">
      <alignment horizontal="right" vertical="center"/>
    </xf>
    <xf numFmtId="188" fontId="11" fillId="0" borderId="6" xfId="7" applyNumberFormat="1" applyFont="1" applyBorder="1">
      <alignment vertical="center"/>
    </xf>
    <xf numFmtId="180" fontId="11" fillId="0" borderId="8" xfId="7" applyNumberFormat="1" applyFont="1" applyBorder="1" applyAlignment="1">
      <alignment horizontal="right" vertical="center"/>
    </xf>
    <xf numFmtId="208" fontId="11" fillId="0" borderId="0" xfId="7" applyNumberFormat="1" applyFont="1">
      <alignment vertical="center"/>
    </xf>
    <xf numFmtId="0" fontId="11" fillId="0" borderId="0" xfId="7" applyFont="1" applyAlignment="1">
      <alignment horizontal="left" vertical="center" indent="1"/>
    </xf>
    <xf numFmtId="0" fontId="40" fillId="0" borderId="0" xfId="7" applyFont="1">
      <alignment vertical="center"/>
    </xf>
    <xf numFmtId="0" fontId="8" fillId="0" borderId="57" xfId="7" applyFont="1" applyBorder="1" applyAlignment="1">
      <alignment horizontal="center" vertical="center"/>
    </xf>
    <xf numFmtId="0" fontId="8" fillId="0" borderId="57" xfId="7" applyFont="1" applyBorder="1">
      <alignment vertical="center"/>
    </xf>
    <xf numFmtId="0" fontId="8" fillId="0" borderId="11" xfId="7" applyFont="1" applyBorder="1">
      <alignment vertical="center"/>
    </xf>
    <xf numFmtId="183" fontId="8" fillId="5" borderId="10" xfId="7" applyNumberFormat="1" applyFont="1" applyFill="1" applyBorder="1" applyAlignment="1" applyProtection="1">
      <alignment horizontal="center" vertical="center"/>
      <protection locked="0"/>
    </xf>
    <xf numFmtId="181" fontId="8" fillId="0" borderId="1" xfId="7" applyNumberFormat="1" applyFont="1" applyBorder="1" applyAlignment="1">
      <alignment horizontal="center" vertical="center"/>
    </xf>
    <xf numFmtId="6" fontId="8" fillId="0" borderId="9" xfId="9" applyNumberFormat="1" applyFont="1" applyBorder="1" applyAlignment="1" applyProtection="1">
      <alignment horizontal="center" vertical="center"/>
    </xf>
    <xf numFmtId="181" fontId="8" fillId="0" borderId="88" xfId="7" applyNumberFormat="1" applyFont="1" applyBorder="1" applyAlignment="1">
      <alignment horizontal="right" vertical="center"/>
    </xf>
    <xf numFmtId="202" fontId="8" fillId="0" borderId="86" xfId="9" applyNumberFormat="1" applyFont="1" applyBorder="1" applyAlignment="1" applyProtection="1">
      <alignment horizontal="right" vertical="center"/>
    </xf>
    <xf numFmtId="181" fontId="8" fillId="0" borderId="51" xfId="7" applyNumberFormat="1" applyFont="1" applyBorder="1" applyAlignment="1">
      <alignment horizontal="right" vertical="center"/>
    </xf>
    <xf numFmtId="202" fontId="8" fillId="0" borderId="45" xfId="9" applyNumberFormat="1" applyFont="1" applyBorder="1" applyAlignment="1" applyProtection="1">
      <alignment horizontal="right" vertical="center"/>
    </xf>
    <xf numFmtId="181" fontId="8" fillId="0" borderId="89" xfId="7" applyNumberFormat="1" applyFont="1" applyBorder="1" applyAlignment="1">
      <alignment horizontal="right" vertical="center"/>
    </xf>
    <xf numFmtId="202" fontId="8" fillId="0" borderId="87" xfId="9" applyNumberFormat="1" applyFont="1" applyBorder="1" applyAlignment="1" applyProtection="1">
      <alignment horizontal="right" vertical="center"/>
    </xf>
    <xf numFmtId="183" fontId="8" fillId="4" borderId="84" xfId="7" applyNumberFormat="1" applyFont="1" applyFill="1" applyBorder="1" applyAlignment="1" applyProtection="1">
      <alignment horizontal="center" vertical="center"/>
      <protection locked="0"/>
    </xf>
    <xf numFmtId="183" fontId="8" fillId="4" borderId="43" xfId="7" applyNumberFormat="1" applyFont="1" applyFill="1" applyBorder="1" applyAlignment="1" applyProtection="1">
      <alignment horizontal="center" vertical="center"/>
      <protection locked="0"/>
    </xf>
    <xf numFmtId="183" fontId="8" fillId="4" borderId="85" xfId="7" applyNumberFormat="1" applyFont="1" applyFill="1" applyBorder="1" applyAlignment="1" applyProtection="1">
      <alignment horizontal="center" vertical="center"/>
      <protection locked="0"/>
    </xf>
    <xf numFmtId="0" fontId="8" fillId="0" borderId="46" xfId="7" applyFont="1" applyBorder="1" applyAlignment="1">
      <alignment horizontal="center" vertical="center"/>
    </xf>
    <xf numFmtId="0" fontId="8" fillId="4" borderId="47" xfId="7" applyFont="1" applyFill="1" applyBorder="1" applyAlignment="1" applyProtection="1">
      <alignment horizontal="center" vertical="center"/>
      <protection locked="0"/>
    </xf>
    <xf numFmtId="0" fontId="8" fillId="0" borderId="47" xfId="7" applyFont="1" applyBorder="1" applyAlignment="1">
      <alignment horizontal="center" vertical="center"/>
    </xf>
    <xf numFmtId="0" fontId="8" fillId="0" borderId="43" xfId="7" applyFont="1" applyBorder="1" applyAlignment="1">
      <alignment horizontal="center" vertical="center"/>
    </xf>
    <xf numFmtId="0" fontId="8" fillId="4" borderId="44" xfId="7" applyFont="1" applyFill="1" applyBorder="1" applyAlignment="1" applyProtection="1">
      <alignment horizontal="center" vertical="center"/>
      <protection locked="0"/>
    </xf>
    <xf numFmtId="0" fontId="8" fillId="0" borderId="82" xfId="7" applyFont="1" applyBorder="1" applyAlignment="1">
      <alignment horizontal="center" vertical="center"/>
    </xf>
    <xf numFmtId="0" fontId="8" fillId="0" borderId="85" xfId="7" applyFont="1" applyBorder="1" applyAlignment="1">
      <alignment horizontal="center" vertical="center"/>
    </xf>
    <xf numFmtId="0" fontId="8" fillId="4" borderId="83" xfId="7" applyFont="1" applyFill="1" applyBorder="1" applyAlignment="1" applyProtection="1">
      <alignment horizontal="center" vertical="center"/>
      <protection locked="0"/>
    </xf>
    <xf numFmtId="0" fontId="8" fillId="4" borderId="46" xfId="7" applyFont="1" applyFill="1" applyBorder="1" applyAlignment="1" applyProtection="1">
      <alignment horizontal="center" vertical="center"/>
      <protection locked="0"/>
    </xf>
    <xf numFmtId="0" fontId="8" fillId="0" borderId="48" xfId="7" applyFont="1" applyBorder="1" applyAlignment="1">
      <alignment horizontal="center" vertical="center"/>
    </xf>
    <xf numFmtId="0" fontId="8" fillId="4" borderId="43" xfId="7" applyFont="1" applyFill="1" applyBorder="1" applyAlignment="1" applyProtection="1">
      <alignment horizontal="center" vertical="center"/>
      <protection locked="0"/>
    </xf>
    <xf numFmtId="0" fontId="8" fillId="0" borderId="45" xfId="7" applyFont="1" applyBorder="1" applyAlignment="1">
      <alignment horizontal="center" vertical="center"/>
    </xf>
    <xf numFmtId="0" fontId="8" fillId="4" borderId="85" xfId="7" applyFont="1" applyFill="1" applyBorder="1" applyAlignment="1" applyProtection="1">
      <alignment horizontal="center" vertical="center"/>
      <protection locked="0"/>
    </xf>
    <xf numFmtId="0" fontId="8" fillId="0" borderId="87" xfId="7" applyFont="1" applyBorder="1" applyAlignment="1">
      <alignment horizontal="center" vertical="center"/>
    </xf>
    <xf numFmtId="0" fontId="27" fillId="0" borderId="0" xfId="10" applyFont="1" applyAlignment="1">
      <alignment horizontal="center" vertical="center"/>
    </xf>
    <xf numFmtId="0" fontId="28" fillId="0" borderId="0" xfId="10" applyFont="1" applyAlignment="1">
      <alignment horizontal="center" vertical="center"/>
    </xf>
    <xf numFmtId="176" fontId="27" fillId="0" borderId="2" xfId="10" applyNumberFormat="1" applyFont="1" applyBorder="1" applyAlignment="1">
      <alignment horizontal="center" vertical="center"/>
    </xf>
    <xf numFmtId="177" fontId="27" fillId="0" borderId="3" xfId="10" applyNumberFormat="1" applyFont="1" applyBorder="1">
      <alignment vertical="center"/>
    </xf>
    <xf numFmtId="0" fontId="27" fillId="0" borderId="3" xfId="10" applyFont="1" applyBorder="1">
      <alignment vertical="center"/>
    </xf>
    <xf numFmtId="0" fontId="27" fillId="0" borderId="3" xfId="10" applyFont="1" applyBorder="1" applyAlignment="1">
      <alignment horizontal="center" vertical="center"/>
    </xf>
    <xf numFmtId="0" fontId="27" fillId="0" borderId="4" xfId="10" applyFont="1" applyBorder="1">
      <alignment vertical="center"/>
    </xf>
    <xf numFmtId="176" fontId="27" fillId="0" borderId="5" xfId="10" applyNumberFormat="1" applyFont="1" applyBorder="1" applyAlignment="1">
      <alignment horizontal="center" vertical="center"/>
    </xf>
    <xf numFmtId="177" fontId="27" fillId="0" borderId="0" xfId="10" applyNumberFormat="1" applyFont="1">
      <alignment vertical="center"/>
    </xf>
    <xf numFmtId="0" fontId="27" fillId="0" borderId="90" xfId="10" applyFont="1" applyBorder="1">
      <alignment vertical="center"/>
    </xf>
    <xf numFmtId="176" fontId="27" fillId="0" borderId="6" xfId="10" applyNumberFormat="1" applyFont="1" applyBorder="1" applyAlignment="1">
      <alignment horizontal="center" vertical="center"/>
    </xf>
    <xf numFmtId="177" fontId="27" fillId="0" borderId="7" xfId="10" applyNumberFormat="1" applyFont="1" applyBorder="1">
      <alignment vertical="center"/>
    </xf>
    <xf numFmtId="0" fontId="27" fillId="0" borderId="7" xfId="10" applyFont="1" applyBorder="1">
      <alignment vertical="center"/>
    </xf>
    <xf numFmtId="0" fontId="27" fillId="0" borderId="8" xfId="10" applyFont="1" applyBorder="1">
      <alignment vertical="center"/>
    </xf>
    <xf numFmtId="187" fontId="0" fillId="0" borderId="0" xfId="0" applyNumberFormat="1">
      <alignment vertical="center"/>
    </xf>
    <xf numFmtId="3" fontId="0" fillId="0" borderId="0" xfId="0" applyNumberFormat="1">
      <alignment vertical="center"/>
    </xf>
    <xf numFmtId="0" fontId="15" fillId="0" borderId="0" xfId="5" applyFont="1" applyProtection="1">
      <alignment vertical="center"/>
      <protection locked="0"/>
    </xf>
    <xf numFmtId="0" fontId="13" fillId="0" borderId="0" xfId="5" applyFont="1" applyAlignment="1" applyProtection="1">
      <alignment horizontal="center" vertical="center" shrinkToFit="1"/>
      <protection locked="0"/>
    </xf>
    <xf numFmtId="0" fontId="15" fillId="0" borderId="0" xfId="5" applyFont="1" applyAlignment="1" applyProtection="1">
      <alignment horizontal="left" vertical="center"/>
      <protection locked="0"/>
    </xf>
    <xf numFmtId="0" fontId="15" fillId="0" borderId="0" xfId="5" applyFont="1">
      <alignment vertical="center"/>
    </xf>
    <xf numFmtId="0" fontId="15" fillId="0" borderId="0" xfId="5" applyFont="1" applyAlignment="1">
      <alignment horizontal="left" vertical="center" indent="1"/>
    </xf>
    <xf numFmtId="0" fontId="41" fillId="0" borderId="0" xfId="5" applyFont="1">
      <alignment vertical="center"/>
    </xf>
    <xf numFmtId="0" fontId="15" fillId="0" borderId="0" xfId="5" applyFont="1" applyAlignment="1" applyProtection="1">
      <alignment horizontal="left" vertical="center" indent="1"/>
      <protection locked="0"/>
    </xf>
    <xf numFmtId="179" fontId="41" fillId="0" borderId="0" xfId="5" applyNumberFormat="1" applyFont="1">
      <alignment vertical="center"/>
    </xf>
    <xf numFmtId="0" fontId="42" fillId="0" borderId="0" xfId="5" applyFont="1" applyProtection="1">
      <alignment vertical="center"/>
      <protection locked="0"/>
    </xf>
    <xf numFmtId="0" fontId="15" fillId="0" borderId="0" xfId="5" quotePrefix="1" applyFont="1">
      <alignment vertical="center"/>
    </xf>
    <xf numFmtId="0" fontId="15" fillId="0" borderId="23" xfId="5" applyFont="1" applyBorder="1" applyAlignment="1" applyProtection="1">
      <alignment horizontal="center" vertical="center"/>
      <protection locked="0"/>
    </xf>
    <xf numFmtId="0" fontId="15" fillId="0" borderId="23" xfId="5" applyFont="1" applyBorder="1" applyProtection="1">
      <alignment vertical="center"/>
      <protection locked="0"/>
    </xf>
    <xf numFmtId="0" fontId="33" fillId="0" borderId="2" xfId="0" applyFont="1" applyBorder="1" applyAlignment="1">
      <alignment horizontal="center" vertical="center" wrapText="1" shrinkToFit="1"/>
    </xf>
    <xf numFmtId="206" fontId="33" fillId="0" borderId="0" xfId="0" applyNumberFormat="1" applyFont="1" applyAlignment="1">
      <alignment horizontal="center" vertical="center" wrapText="1" shrinkToFit="1"/>
    </xf>
    <xf numFmtId="0" fontId="33" fillId="0" borderId="0" xfId="0" applyFont="1" applyAlignment="1">
      <alignment horizontal="center" vertical="center" wrapText="1"/>
    </xf>
    <xf numFmtId="0" fontId="33" fillId="0" borderId="1" xfId="0" applyFont="1" applyBorder="1" applyAlignment="1">
      <alignment horizontal="left" vertical="center"/>
    </xf>
    <xf numFmtId="194" fontId="33" fillId="0" borderId="1" xfId="0" applyNumberFormat="1" applyFont="1" applyBorder="1" applyAlignment="1">
      <alignment horizontal="center" vertical="center"/>
    </xf>
    <xf numFmtId="181" fontId="33" fillId="0" borderId="1" xfId="0" applyNumberFormat="1" applyFont="1" applyBorder="1" applyAlignment="1">
      <alignment horizontal="right" vertical="center"/>
    </xf>
    <xf numFmtId="181" fontId="27" fillId="0" borderId="0" xfId="10" applyNumberFormat="1" applyFont="1">
      <alignment vertical="center"/>
    </xf>
    <xf numFmtId="0" fontId="43" fillId="0" borderId="10" xfId="0" applyFont="1" applyBorder="1" applyAlignment="1">
      <alignment horizontal="center" vertical="center" shrinkToFit="1"/>
    </xf>
    <xf numFmtId="0" fontId="43" fillId="0" borderId="1" xfId="0" applyFont="1" applyBorder="1" applyAlignment="1">
      <alignment horizontal="center" vertical="center" shrinkToFit="1"/>
    </xf>
    <xf numFmtId="0" fontId="43" fillId="0" borderId="10" xfId="0" applyFont="1" applyBorder="1" applyAlignment="1">
      <alignment horizontal="left" vertical="center" shrinkToFit="1"/>
    </xf>
    <xf numFmtId="0" fontId="43" fillId="0" borderId="1" xfId="0" applyFont="1" applyBorder="1" applyAlignment="1">
      <alignment horizontal="left" vertical="center" shrinkToFit="1"/>
    </xf>
    <xf numFmtId="0" fontId="43" fillId="0" borderId="10" xfId="0" applyFont="1" applyBorder="1" applyAlignment="1">
      <alignment horizontal="right" vertical="center" shrinkToFit="1"/>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4" borderId="10"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5" fillId="4" borderId="15" xfId="0" applyFont="1" applyFill="1" applyBorder="1" applyAlignment="1" applyProtection="1">
      <alignment horizontal="left" vertical="center"/>
      <protection locked="0"/>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31" fillId="4" borderId="20" xfId="11" applyFill="1" applyBorder="1" applyAlignment="1" applyProtection="1">
      <alignment horizontal="left" vertical="center" shrinkToFit="1"/>
      <protection locked="0"/>
    </xf>
    <xf numFmtId="0" fontId="5" fillId="4" borderId="20" xfId="0" applyFont="1" applyFill="1" applyBorder="1" applyAlignment="1" applyProtection="1">
      <alignment horizontal="left" vertical="center" shrinkToFit="1"/>
      <protection locked="0"/>
    </xf>
    <xf numFmtId="0" fontId="5" fillId="4" borderId="70" xfId="0" applyFont="1" applyFill="1" applyBorder="1" applyAlignment="1" applyProtection="1">
      <alignment horizontal="left" vertical="center" shrinkToFit="1"/>
      <protection locked="0"/>
    </xf>
    <xf numFmtId="0" fontId="8" fillId="0" borderId="22" xfId="0" applyFont="1" applyBorder="1" applyAlignment="1">
      <alignment horizontal="center" vertical="center" shrinkToFit="1"/>
    </xf>
    <xf numFmtId="0" fontId="8" fillId="0" borderId="21" xfId="0" applyFont="1" applyBorder="1" applyAlignment="1">
      <alignment horizontal="center" vertical="center" shrinkToFit="1"/>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4" borderId="18" xfId="0" applyFont="1" applyFill="1" applyBorder="1" applyAlignment="1" applyProtection="1">
      <alignment horizontal="left" vertical="center"/>
      <protection locked="0"/>
    </xf>
    <xf numFmtId="0" fontId="5" fillId="4" borderId="71" xfId="0" applyFont="1" applyFill="1" applyBorder="1" applyAlignment="1" applyProtection="1">
      <alignment horizontal="left" vertical="center"/>
      <protection locked="0"/>
    </xf>
    <xf numFmtId="56" fontId="5" fillId="4" borderId="11" xfId="0" applyNumberFormat="1" applyFont="1" applyFill="1" applyBorder="1" applyAlignment="1" applyProtection="1">
      <alignment horizontal="left" vertical="center"/>
      <protection locked="0"/>
    </xf>
    <xf numFmtId="177" fontId="5" fillId="0" borderId="10" xfId="0" applyNumberFormat="1" applyFont="1" applyBorder="1" applyAlignment="1">
      <alignment horizontal="right" vertical="center" shrinkToFit="1"/>
    </xf>
    <xf numFmtId="177" fontId="5" fillId="0" borderId="15" xfId="0" applyNumberFormat="1" applyFont="1" applyBorder="1" applyAlignment="1">
      <alignment horizontal="right" vertical="center" shrinkToFit="1"/>
    </xf>
    <xf numFmtId="0" fontId="5" fillId="3" borderId="39" xfId="0" applyFont="1" applyFill="1" applyBorder="1" applyAlignment="1" applyProtection="1">
      <alignment horizontal="center" vertical="center" shrinkToFit="1"/>
      <protection locked="0"/>
    </xf>
    <xf numFmtId="0" fontId="5" fillId="3" borderId="40" xfId="0" applyFont="1" applyFill="1" applyBorder="1" applyAlignment="1" applyProtection="1">
      <alignment horizontal="center" vertical="center" shrinkToFit="1"/>
      <protection locked="0"/>
    </xf>
    <xf numFmtId="0" fontId="5" fillId="3" borderId="65" xfId="0" applyFont="1" applyFill="1" applyBorder="1" applyAlignment="1" applyProtection="1">
      <alignment horizontal="center" vertical="center" shrinkToFit="1"/>
      <protection locked="0"/>
    </xf>
    <xf numFmtId="0" fontId="5" fillId="0" borderId="39"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42" xfId="0" applyFont="1" applyBorder="1" applyAlignment="1">
      <alignment horizontal="left" vertical="center"/>
    </xf>
    <xf numFmtId="0" fontId="5" fillId="0" borderId="40" xfId="0" applyFont="1" applyBorder="1" applyAlignment="1">
      <alignment horizontal="left" vertical="center"/>
    </xf>
    <xf numFmtId="0" fontId="5" fillId="0" borderId="65" xfId="0" applyFont="1" applyBorder="1" applyAlignment="1">
      <alignment horizontal="left" vertical="center"/>
    </xf>
    <xf numFmtId="0" fontId="6" fillId="0" borderId="0" xfId="0" applyFont="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177" fontId="5" fillId="0" borderId="10" xfId="0" applyNumberFormat="1" applyFont="1" applyBorder="1" applyAlignment="1">
      <alignment horizontal="right" vertical="center"/>
    </xf>
    <xf numFmtId="177" fontId="5" fillId="0" borderId="15" xfId="0" applyNumberFormat="1" applyFont="1" applyBorder="1" applyAlignment="1">
      <alignment horizontal="righ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58" xfId="0" applyFont="1" applyBorder="1" applyAlignment="1">
      <alignment horizontal="center" vertical="center"/>
    </xf>
    <xf numFmtId="0" fontId="5" fillId="0" borderId="29" xfId="0" applyFont="1" applyBorder="1" applyAlignment="1">
      <alignment horizontal="center" vertical="center"/>
    </xf>
    <xf numFmtId="0" fontId="5" fillId="0" borderId="67" xfId="0" applyFont="1" applyBorder="1" applyAlignment="1">
      <alignment horizontal="center" vertical="center"/>
    </xf>
    <xf numFmtId="0" fontId="5" fillId="0" borderId="40" xfId="0" applyFont="1" applyBorder="1" applyAlignment="1">
      <alignment horizontal="center" vertical="center"/>
    </xf>
    <xf numFmtId="0" fontId="5" fillId="3" borderId="39" xfId="0" applyFont="1" applyFill="1" applyBorder="1" applyAlignment="1" applyProtection="1">
      <alignment horizontal="left" vertical="center" indent="1"/>
      <protection locked="0"/>
    </xf>
    <xf numFmtId="0" fontId="5" fillId="3" borderId="40" xfId="0" applyFont="1" applyFill="1" applyBorder="1" applyAlignment="1" applyProtection="1">
      <alignment horizontal="left" vertical="center" indent="1"/>
      <protection locked="0"/>
    </xf>
    <xf numFmtId="0" fontId="5" fillId="3" borderId="61" xfId="0" applyFont="1" applyFill="1" applyBorder="1" applyAlignment="1" applyProtection="1">
      <alignment horizontal="left" vertical="center" wrapText="1" indent="1"/>
      <protection locked="0"/>
    </xf>
    <xf numFmtId="0" fontId="5" fillId="3" borderId="13" xfId="0" applyFont="1" applyFill="1" applyBorder="1" applyAlignment="1" applyProtection="1">
      <alignment horizontal="left" vertical="center" wrapText="1" indent="1"/>
      <protection locked="0"/>
    </xf>
    <xf numFmtId="0" fontId="5" fillId="3" borderId="56" xfId="0" applyFont="1" applyFill="1" applyBorder="1" applyAlignment="1" applyProtection="1">
      <alignment horizontal="left" vertical="center" wrapText="1" indent="1"/>
      <protection locked="0"/>
    </xf>
    <xf numFmtId="177" fontId="5" fillId="0" borderId="29" xfId="6" applyNumberFormat="1" applyFont="1" applyBorder="1" applyAlignment="1">
      <alignment horizontal="center" vertical="center"/>
    </xf>
    <xf numFmtId="177" fontId="5" fillId="0" borderId="59" xfId="6" applyNumberFormat="1" applyFont="1" applyBorder="1" applyAlignment="1">
      <alignment horizontal="center" vertical="center"/>
    </xf>
    <xf numFmtId="177" fontId="5" fillId="0" borderId="24" xfId="6" applyNumberFormat="1" applyFont="1" applyBorder="1" applyAlignment="1">
      <alignment horizontal="center" vertical="center"/>
    </xf>
    <xf numFmtId="177" fontId="5" fillId="0" borderId="26" xfId="6" applyNumberFormat="1" applyFont="1" applyBorder="1" applyAlignment="1">
      <alignment horizontal="center" vertical="center"/>
    </xf>
    <xf numFmtId="177" fontId="5" fillId="0" borderId="0" xfId="6" applyNumberFormat="1" applyFont="1" applyAlignment="1">
      <alignment horizontal="center" vertical="center"/>
    </xf>
    <xf numFmtId="177" fontId="5" fillId="0" borderId="25" xfId="6" applyNumberFormat="1" applyFont="1" applyBorder="1" applyAlignment="1">
      <alignment horizontal="center" vertical="center"/>
    </xf>
    <xf numFmtId="177" fontId="5" fillId="0" borderId="27" xfId="6" applyNumberFormat="1" applyFont="1" applyBorder="1" applyAlignment="1">
      <alignment horizontal="center" vertical="center"/>
    </xf>
    <xf numFmtId="177" fontId="5" fillId="0" borderId="28" xfId="6" applyNumberFormat="1" applyFont="1" applyBorder="1" applyAlignment="1">
      <alignment horizontal="center" vertical="center"/>
    </xf>
    <xf numFmtId="177" fontId="5" fillId="0" borderId="11" xfId="0" applyNumberFormat="1" applyFont="1" applyBorder="1" applyAlignment="1">
      <alignment horizontal="right" vertical="center" shrinkToFit="1"/>
    </xf>
    <xf numFmtId="177" fontId="5" fillId="0" borderId="39" xfId="0" applyNumberFormat="1" applyFont="1" applyBorder="1" applyAlignment="1">
      <alignment horizontal="right" vertical="center" shrinkToFit="1"/>
    </xf>
    <xf numFmtId="177" fontId="5" fillId="0" borderId="40" xfId="0" applyNumberFormat="1" applyFont="1" applyBorder="1" applyAlignment="1">
      <alignment horizontal="right" vertical="center" shrinkToFit="1"/>
    </xf>
    <xf numFmtId="0" fontId="5" fillId="0" borderId="0" xfId="0" applyFont="1" applyAlignment="1">
      <alignment horizontal="left" vertical="center" wrapText="1"/>
    </xf>
    <xf numFmtId="0" fontId="5" fillId="0" borderId="11" xfId="0" applyFont="1" applyBorder="1" applyAlignment="1">
      <alignment horizontal="center" vertical="center"/>
    </xf>
    <xf numFmtId="0" fontId="8" fillId="4" borderId="39" xfId="0" applyFont="1" applyFill="1" applyBorder="1" applyAlignment="1">
      <alignment horizontal="center" vertical="center" shrinkToFit="1"/>
    </xf>
    <xf numFmtId="0" fontId="8" fillId="4" borderId="40" xfId="0" applyFont="1" applyFill="1" applyBorder="1" applyAlignment="1">
      <alignment horizontal="center" vertical="center" shrinkToFit="1"/>
    </xf>
    <xf numFmtId="0" fontId="5" fillId="0" borderId="68" xfId="0" applyFont="1" applyBorder="1" applyAlignment="1">
      <alignment horizontal="center" vertical="center"/>
    </xf>
    <xf numFmtId="0" fontId="5" fillId="0" borderId="20" xfId="0" applyFont="1" applyBorder="1" applyAlignment="1">
      <alignment horizontal="center" vertical="center"/>
    </xf>
    <xf numFmtId="0" fontId="5" fillId="4" borderId="69" xfId="0" applyFont="1" applyFill="1" applyBorder="1" applyAlignment="1" applyProtection="1">
      <alignment horizontal="left" vertical="center" indent="1"/>
      <protection locked="0"/>
    </xf>
    <xf numFmtId="0" fontId="5" fillId="0" borderId="24" xfId="0" applyFont="1" applyBorder="1" applyAlignment="1">
      <alignment horizontal="center" vertical="center"/>
    </xf>
    <xf numFmtId="0" fontId="5" fillId="0" borderId="0" xfId="0" applyFont="1" applyAlignment="1">
      <alignment horizontal="center" vertical="center"/>
    </xf>
    <xf numFmtId="0" fontId="5" fillId="4" borderId="6" xfId="0" applyFont="1" applyFill="1" applyBorder="1" applyAlignment="1" applyProtection="1">
      <alignment horizontal="left" vertical="center" indent="1"/>
      <protection locked="0"/>
    </xf>
    <xf numFmtId="0" fontId="5" fillId="4" borderId="7" xfId="0" applyFont="1" applyFill="1" applyBorder="1" applyAlignment="1" applyProtection="1">
      <alignment horizontal="left" vertical="center" indent="1"/>
      <protection locked="0"/>
    </xf>
    <xf numFmtId="0" fontId="5" fillId="4" borderId="8" xfId="0" applyFont="1" applyFill="1" applyBorder="1" applyAlignment="1" applyProtection="1">
      <alignment horizontal="left" vertical="center" indent="1"/>
      <protection locked="0"/>
    </xf>
    <xf numFmtId="0" fontId="5" fillId="4" borderId="10" xfId="0" applyFont="1" applyFill="1" applyBorder="1" applyAlignment="1" applyProtection="1">
      <alignment horizontal="left" vertical="center" indent="1"/>
      <protection locked="0"/>
    </xf>
    <xf numFmtId="0" fontId="5" fillId="4" borderId="11" xfId="0" applyFont="1" applyFill="1" applyBorder="1" applyAlignment="1" applyProtection="1">
      <alignment horizontal="left" vertical="center" indent="1"/>
      <protection locked="0"/>
    </xf>
    <xf numFmtId="0" fontId="5" fillId="4" borderId="15" xfId="0" applyFont="1" applyFill="1" applyBorder="1" applyAlignment="1" applyProtection="1">
      <alignment horizontal="left" vertical="center" indent="1"/>
      <protection locked="0"/>
    </xf>
    <xf numFmtId="0" fontId="5" fillId="0" borderId="66" xfId="0" applyFont="1" applyBorder="1" applyAlignment="1">
      <alignment horizontal="center" vertical="center"/>
    </xf>
    <xf numFmtId="0" fontId="5" fillId="0" borderId="7" xfId="0" applyFont="1" applyBorder="1" applyAlignment="1">
      <alignment horizontal="center" vertical="center"/>
    </xf>
    <xf numFmtId="0" fontId="5" fillId="4" borderId="9" xfId="0" applyFont="1" applyFill="1" applyBorder="1" applyAlignment="1" applyProtection="1">
      <alignment horizontal="left" vertical="center" indent="1"/>
      <protection locked="0"/>
    </xf>
    <xf numFmtId="0" fontId="8" fillId="0" borderId="14" xfId="0" applyFont="1" applyBorder="1" applyAlignment="1">
      <alignment horizontal="center" vertical="center"/>
    </xf>
    <xf numFmtId="0" fontId="8" fillId="0" borderId="11" xfId="0" applyFont="1" applyBorder="1" applyAlignment="1">
      <alignment horizontal="center" vertical="center"/>
    </xf>
    <xf numFmtId="190" fontId="5" fillId="4" borderId="10" xfId="0" applyNumberFormat="1" applyFont="1" applyFill="1" applyBorder="1" applyAlignment="1" applyProtection="1">
      <alignment horizontal="left" vertical="center"/>
      <protection locked="0"/>
    </xf>
    <xf numFmtId="190" fontId="5" fillId="4" borderId="11" xfId="0" applyNumberFormat="1" applyFont="1" applyFill="1" applyBorder="1" applyAlignment="1" applyProtection="1">
      <alignment horizontal="left" vertical="center"/>
      <protection locked="0"/>
    </xf>
    <xf numFmtId="190" fontId="5" fillId="4" borderId="3" xfId="0" applyNumberFormat="1" applyFont="1" applyFill="1" applyBorder="1" applyAlignment="1" applyProtection="1">
      <alignment horizontal="left" vertical="center"/>
      <protection locked="0"/>
    </xf>
    <xf numFmtId="190" fontId="5" fillId="4" borderId="16" xfId="0" applyNumberFormat="1" applyFont="1" applyFill="1" applyBorder="1" applyAlignment="1" applyProtection="1">
      <alignment horizontal="left" vertical="center"/>
      <protection locked="0"/>
    </xf>
    <xf numFmtId="201" fontId="5" fillId="4" borderId="6" xfId="0" applyNumberFormat="1" applyFont="1" applyFill="1" applyBorder="1" applyAlignment="1" applyProtection="1">
      <alignment horizontal="center" vertical="center"/>
      <protection locked="0"/>
    </xf>
    <xf numFmtId="201" fontId="5" fillId="4" borderId="7" xfId="0" applyNumberFormat="1" applyFont="1" applyFill="1" applyBorder="1" applyAlignment="1" applyProtection="1">
      <alignment horizontal="center" vertical="center"/>
      <protection locked="0"/>
    </xf>
    <xf numFmtId="0" fontId="5" fillId="0" borderId="11"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right" vertical="center"/>
    </xf>
    <xf numFmtId="182" fontId="5" fillId="4" borderId="0" xfId="0" applyNumberFormat="1" applyFont="1" applyFill="1" applyAlignment="1" applyProtection="1">
      <alignment horizontal="right" vertical="center"/>
      <protection locked="0"/>
    </xf>
    <xf numFmtId="0" fontId="5" fillId="4" borderId="61" xfId="0" applyFont="1" applyFill="1" applyBorder="1" applyAlignment="1" applyProtection="1">
      <alignment horizontal="left" vertical="center" indent="1"/>
      <protection locked="0"/>
    </xf>
    <xf numFmtId="0" fontId="5" fillId="4" borderId="13" xfId="0" applyFont="1" applyFill="1" applyBorder="1" applyAlignment="1" applyProtection="1">
      <alignment horizontal="left" vertical="center" indent="1"/>
      <protection locked="0"/>
    </xf>
    <xf numFmtId="0" fontId="5" fillId="4" borderId="56" xfId="0" applyFont="1" applyFill="1" applyBorder="1" applyAlignment="1" applyProtection="1">
      <alignment horizontal="left" vertical="center" indent="1"/>
      <protection locked="0"/>
    </xf>
    <xf numFmtId="181" fontId="9" fillId="0" borderId="36" xfId="0" applyNumberFormat="1" applyFont="1" applyBorder="1" applyAlignment="1" applyProtection="1">
      <alignment horizontal="center" vertical="center"/>
      <protection locked="0"/>
    </xf>
    <xf numFmtId="181" fontId="9" fillId="0" borderId="37" xfId="0" applyNumberFormat="1" applyFont="1" applyBorder="1" applyAlignment="1" applyProtection="1">
      <alignment horizontal="center" vertical="center"/>
      <protection locked="0"/>
    </xf>
    <xf numFmtId="181" fontId="9" fillId="0" borderId="11" xfId="0" applyNumberFormat="1" applyFont="1" applyBorder="1" applyAlignment="1">
      <alignment horizontal="center" vertical="center"/>
    </xf>
    <xf numFmtId="181" fontId="9" fillId="0" borderId="9" xfId="0" applyNumberFormat="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181" fontId="9" fillId="0" borderId="6" xfId="0" applyNumberFormat="1" applyFont="1" applyBorder="1" applyAlignment="1">
      <alignment horizontal="center" vertical="center"/>
    </xf>
    <xf numFmtId="181" fontId="9" fillId="0" borderId="8" xfId="0" applyNumberFormat="1" applyFont="1" applyBorder="1" applyAlignment="1">
      <alignment horizontal="center" vertical="center"/>
    </xf>
    <xf numFmtId="181" fontId="9" fillId="0" borderId="10" xfId="0" applyNumberFormat="1" applyFont="1" applyBorder="1" applyAlignment="1">
      <alignment horizontal="center" vertical="center"/>
    </xf>
    <xf numFmtId="181" fontId="9" fillId="0" borderId="1" xfId="0" applyNumberFormat="1" applyFont="1" applyBorder="1" applyAlignment="1" applyProtection="1">
      <alignment horizontal="center" vertical="center"/>
      <protection locked="0"/>
    </xf>
    <xf numFmtId="181" fontId="9" fillId="0" borderId="34" xfId="0" applyNumberFormat="1" applyFont="1" applyBorder="1" applyAlignment="1" applyProtection="1">
      <alignment horizontal="center" vertical="center"/>
      <protection locked="0"/>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10" xfId="1" applyFont="1" applyBorder="1" applyAlignment="1">
      <alignment horizontal="center" vertical="center"/>
    </xf>
    <xf numFmtId="0" fontId="11" fillId="0" borderId="9" xfId="1" applyFont="1" applyBorder="1" applyAlignment="1">
      <alignment horizontal="center" vertical="center"/>
    </xf>
    <xf numFmtId="181" fontId="9" fillId="0" borderId="31" xfId="0" applyNumberFormat="1" applyFont="1" applyBorder="1" applyAlignment="1" applyProtection="1">
      <alignment horizontal="center" vertical="center"/>
      <protection locked="0"/>
    </xf>
    <xf numFmtId="181" fontId="9" fillId="0" borderId="33" xfId="0" applyNumberFormat="1" applyFont="1" applyBorder="1" applyAlignment="1" applyProtection="1">
      <alignment horizontal="center" vertical="center"/>
      <protection locked="0"/>
    </xf>
    <xf numFmtId="202" fontId="9" fillId="0" borderId="36" xfId="0" applyNumberFormat="1" applyFont="1" applyBorder="1" applyAlignment="1" applyProtection="1">
      <alignment horizontal="center" vertical="center"/>
      <protection locked="0"/>
    </xf>
    <xf numFmtId="202" fontId="9" fillId="0" borderId="37" xfId="0" applyNumberFormat="1" applyFont="1" applyBorder="1" applyAlignment="1" applyProtection="1">
      <alignment horizontal="center" vertical="center"/>
      <protection locked="0"/>
    </xf>
    <xf numFmtId="202" fontId="9" fillId="0" borderId="11" xfId="0" applyNumberFormat="1" applyFont="1" applyBorder="1" applyAlignment="1">
      <alignment horizontal="center" vertical="center"/>
    </xf>
    <xf numFmtId="202" fontId="9" fillId="0" borderId="9" xfId="0" applyNumberFormat="1" applyFont="1" applyBorder="1" applyAlignment="1">
      <alignment horizontal="center" vertical="center"/>
    </xf>
    <xf numFmtId="202" fontId="9" fillId="0" borderId="10" xfId="0" applyNumberFormat="1" applyFont="1" applyBorder="1" applyAlignment="1">
      <alignment horizontal="center" vertical="center"/>
    </xf>
    <xf numFmtId="202" fontId="9" fillId="0" borderId="1" xfId="0" applyNumberFormat="1" applyFont="1" applyBorder="1" applyAlignment="1" applyProtection="1">
      <alignment horizontal="center" vertical="center"/>
      <protection locked="0"/>
    </xf>
    <xf numFmtId="202" fontId="9" fillId="0" borderId="34" xfId="0" applyNumberFormat="1" applyFont="1" applyBorder="1" applyAlignment="1" applyProtection="1">
      <alignment horizontal="center" vertical="center"/>
      <protection locked="0"/>
    </xf>
    <xf numFmtId="202" fontId="9" fillId="0" borderId="31" xfId="0" applyNumberFormat="1" applyFont="1" applyBorder="1" applyAlignment="1" applyProtection="1">
      <alignment horizontal="center" vertical="center"/>
      <protection locked="0"/>
    </xf>
    <xf numFmtId="202" fontId="9" fillId="0" borderId="33" xfId="0" applyNumberFormat="1" applyFont="1" applyBorder="1" applyAlignment="1" applyProtection="1">
      <alignment horizontal="center" vertical="center"/>
      <protection locked="0"/>
    </xf>
    <xf numFmtId="0" fontId="9" fillId="0" borderId="7" xfId="0" applyFont="1" applyBorder="1" applyAlignment="1">
      <alignment horizontal="center" vertical="center"/>
    </xf>
    <xf numFmtId="0" fontId="5" fillId="0" borderId="0" xfId="0" applyFont="1" applyAlignment="1">
      <alignment horizontal="left" vertical="center"/>
    </xf>
    <xf numFmtId="0" fontId="9" fillId="0" borderId="0" xfId="0" applyFont="1" applyAlignment="1">
      <alignment horizontal="center" vertical="center"/>
    </xf>
    <xf numFmtId="0" fontId="11" fillId="0" borderId="3" xfId="1" applyFont="1" applyBorder="1" applyAlignment="1">
      <alignment horizontal="center" vertical="center"/>
    </xf>
    <xf numFmtId="187" fontId="8" fillId="0" borderId="0" xfId="7" applyNumberFormat="1" applyFont="1" applyAlignment="1">
      <alignment horizontal="center" vertical="center"/>
    </xf>
    <xf numFmtId="187" fontId="8" fillId="0" borderId="90" xfId="7" applyNumberFormat="1" applyFont="1" applyBorder="1" applyAlignment="1">
      <alignment horizontal="center" vertical="center"/>
    </xf>
    <xf numFmtId="187" fontId="8" fillId="0" borderId="7" xfId="7" applyNumberFormat="1" applyFont="1" applyBorder="1" applyAlignment="1">
      <alignment horizontal="center" vertical="center"/>
    </xf>
    <xf numFmtId="187" fontId="8" fillId="0" borderId="8" xfId="7" applyNumberFormat="1" applyFont="1" applyBorder="1" applyAlignment="1">
      <alignment horizontal="center" vertical="center"/>
    </xf>
    <xf numFmtId="0" fontId="8" fillId="0" borderId="0" xfId="7" applyFont="1" applyAlignment="1">
      <alignment horizontal="left" vertical="center"/>
    </xf>
    <xf numFmtId="0" fontId="13" fillId="0" borderId="0" xfId="7" applyFont="1" applyAlignment="1">
      <alignment horizontal="center" vertical="center"/>
    </xf>
    <xf numFmtId="0" fontId="8" fillId="0" borderId="1" xfId="7" applyFont="1" applyBorder="1" applyAlignment="1">
      <alignment horizontal="center" vertical="center"/>
    </xf>
    <xf numFmtId="38" fontId="11" fillId="0" borderId="27" xfId="9" applyFont="1" applyBorder="1" applyAlignment="1" applyProtection="1">
      <alignment horizontal="center" vertical="center"/>
    </xf>
    <xf numFmtId="187" fontId="8" fillId="0" borderId="3" xfId="7" applyNumberFormat="1" applyFont="1" applyBorder="1" applyAlignment="1">
      <alignment horizontal="center" vertical="center"/>
    </xf>
    <xf numFmtId="187" fontId="8" fillId="0" borderId="4" xfId="7" applyNumberFormat="1" applyFont="1" applyBorder="1" applyAlignment="1">
      <alignment horizontal="center" vertical="center"/>
    </xf>
    <xf numFmtId="38" fontId="11" fillId="0" borderId="0" xfId="9" applyFont="1" applyBorder="1" applyAlignment="1" applyProtection="1">
      <alignment horizontal="center" vertical="center"/>
    </xf>
    <xf numFmtId="0" fontId="11" fillId="0" borderId="0" xfId="7" applyFont="1" applyAlignment="1">
      <alignment horizontal="left" vertical="center" indent="1"/>
    </xf>
    <xf numFmtId="0" fontId="11" fillId="0" borderId="0" xfId="7" applyFont="1" applyAlignment="1" applyProtection="1">
      <alignment horizontal="left" vertical="center"/>
      <protection locked="0"/>
    </xf>
    <xf numFmtId="0" fontId="8" fillId="0" borderId="11" xfId="7" applyFont="1" applyBorder="1" applyAlignment="1" applyProtection="1">
      <alignment horizontal="left" vertical="center"/>
      <protection locked="0"/>
    </xf>
    <xf numFmtId="0" fontId="8" fillId="0" borderId="7" xfId="7" applyFont="1" applyBorder="1" applyAlignment="1">
      <alignment horizontal="left" vertical="center"/>
    </xf>
    <xf numFmtId="0" fontId="8" fillId="0" borderId="11" xfId="7" applyFont="1" applyBorder="1">
      <alignment vertical="center"/>
    </xf>
    <xf numFmtId="0" fontId="8" fillId="0" borderId="7" xfId="7" applyFont="1" applyBorder="1" applyAlignment="1" applyProtection="1">
      <alignment horizontal="left" vertical="center"/>
      <protection locked="0"/>
    </xf>
    <xf numFmtId="0" fontId="40" fillId="0" borderId="11" xfId="7" applyFont="1" applyBorder="1" applyAlignment="1" applyProtection="1">
      <alignment horizontal="center" vertical="center"/>
      <protection locked="0"/>
    </xf>
    <xf numFmtId="0" fontId="8" fillId="0" borderId="11" xfId="7" applyFont="1" applyBorder="1" applyAlignment="1" applyProtection="1">
      <alignment horizontal="center" vertical="center"/>
      <protection locked="0"/>
    </xf>
    <xf numFmtId="0" fontId="11" fillId="0" borderId="0" xfId="7" applyFont="1" applyAlignment="1">
      <alignment horizontal="center" vertical="center"/>
    </xf>
    <xf numFmtId="0" fontId="33" fillId="0" borderId="1" xfId="0" applyFont="1" applyBorder="1" applyAlignment="1">
      <alignment horizontal="center" vertical="center"/>
    </xf>
    <xf numFmtId="0" fontId="33" fillId="0" borderId="77" xfId="0" applyFont="1" applyBorder="1" applyAlignment="1">
      <alignment horizontal="center" vertical="center"/>
    </xf>
    <xf numFmtId="0" fontId="33" fillId="0" borderId="49" xfId="0" applyFont="1" applyBorder="1" applyAlignment="1">
      <alignment horizontal="center" vertical="center"/>
    </xf>
    <xf numFmtId="0" fontId="33" fillId="0" borderId="49" xfId="0" applyFont="1" applyBorder="1" applyAlignment="1">
      <alignment horizontal="center" vertical="center" textRotation="255"/>
    </xf>
    <xf numFmtId="0" fontId="33" fillId="0" borderId="77" xfId="0" applyFont="1" applyBorder="1" applyAlignment="1">
      <alignment horizontal="center" vertical="center" textRotation="255"/>
    </xf>
    <xf numFmtId="0" fontId="33" fillId="0" borderId="1"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2" xfId="0" applyFont="1" applyBorder="1" applyAlignment="1">
      <alignment horizontal="center" vertical="center" wrapText="1"/>
    </xf>
    <xf numFmtId="0" fontId="15" fillId="0" borderId="11" xfId="5" applyFont="1" applyBorder="1" applyAlignment="1">
      <alignment horizontal="center" vertical="center"/>
    </xf>
    <xf numFmtId="0" fontId="15" fillId="0" borderId="9" xfId="5" applyFont="1" applyBorder="1" applyAlignment="1">
      <alignment horizontal="center" vertical="center"/>
    </xf>
    <xf numFmtId="0" fontId="15" fillId="0" borderId="0" xfId="5" applyFont="1" applyAlignment="1">
      <alignment horizontal="left" vertical="center" wrapText="1"/>
    </xf>
    <xf numFmtId="0" fontId="11" fillId="0" borderId="10" xfId="7" applyFont="1" applyBorder="1" applyAlignment="1">
      <alignment horizontal="center" vertical="center" shrinkToFit="1"/>
    </xf>
    <xf numFmtId="0" fontId="11" fillId="0" borderId="11" xfId="7" applyFont="1" applyBorder="1" applyAlignment="1">
      <alignment horizontal="center" vertical="center" shrinkToFit="1"/>
    </xf>
    <xf numFmtId="0" fontId="11" fillId="0" borderId="9" xfId="7" applyFont="1" applyBorder="1" applyAlignment="1">
      <alignment horizontal="center" vertical="center" shrinkToFit="1"/>
    </xf>
    <xf numFmtId="196" fontId="11" fillId="0" borderId="55" xfId="7" applyNumberFormat="1" applyFont="1" applyBorder="1" applyAlignment="1">
      <alignment horizontal="center" vertical="center" shrinkToFit="1"/>
    </xf>
    <xf numFmtId="196" fontId="11" fillId="0" borderId="10" xfId="7" applyNumberFormat="1" applyFont="1" applyBorder="1" applyAlignment="1">
      <alignment horizontal="center" vertical="center" shrinkToFit="1"/>
    </xf>
    <xf numFmtId="196" fontId="11" fillId="0" borderId="11" xfId="7" applyNumberFormat="1" applyFont="1" applyBorder="1" applyAlignment="1">
      <alignment horizontal="center" vertical="center" shrinkToFit="1"/>
    </xf>
    <xf numFmtId="198" fontId="11" fillId="0" borderId="10" xfId="7" applyNumberFormat="1" applyFont="1" applyBorder="1" applyAlignment="1">
      <alignment horizontal="center" vertical="center" shrinkToFit="1"/>
    </xf>
    <xf numFmtId="198" fontId="11" fillId="0" borderId="11" xfId="7" applyNumberFormat="1" applyFont="1" applyBorder="1" applyAlignment="1">
      <alignment horizontal="center" vertical="center" shrinkToFit="1"/>
    </xf>
    <xf numFmtId="0" fontId="12" fillId="0" borderId="0" xfId="7" applyFont="1" applyAlignment="1">
      <alignment horizontal="center" vertical="center"/>
    </xf>
    <xf numFmtId="0" fontId="13" fillId="0" borderId="0" xfId="7" applyFont="1" applyAlignment="1">
      <alignment horizontal="left" vertical="center" indent="1" shrinkToFit="1"/>
    </xf>
    <xf numFmtId="189" fontId="13" fillId="0" borderId="0" xfId="7" applyNumberFormat="1" applyFont="1" applyAlignment="1">
      <alignment horizontal="left" vertical="center" indent="1"/>
    </xf>
    <xf numFmtId="0" fontId="13" fillId="0" borderId="0" xfId="7" applyFont="1" applyAlignment="1">
      <alignment horizontal="left" vertical="center" indent="1"/>
    </xf>
    <xf numFmtId="0" fontId="13" fillId="0" borderId="0" xfId="7" applyFont="1" applyAlignment="1">
      <alignment horizontal="left" vertical="center" shrinkToFit="1"/>
    </xf>
    <xf numFmtId="0" fontId="29" fillId="0" borderId="0" xfId="10" applyFont="1" applyAlignment="1">
      <alignment horizontal="distributed" vertical="center" indent="18"/>
    </xf>
    <xf numFmtId="0" fontId="27" fillId="0" borderId="0" xfId="10" applyFont="1">
      <alignment vertical="center"/>
    </xf>
    <xf numFmtId="0" fontId="8" fillId="0" borderId="0" xfId="2" applyFont="1" applyAlignment="1">
      <alignment horizontal="left" vertical="center" wrapText="1"/>
    </xf>
    <xf numFmtId="0" fontId="28" fillId="0" borderId="0" xfId="10" applyFont="1" applyAlignment="1">
      <alignment horizontal="left" vertical="center" indent="3"/>
    </xf>
    <xf numFmtId="0" fontId="28" fillId="0" borderId="78" xfId="10" applyFont="1" applyBorder="1" applyAlignment="1">
      <alignment horizontal="left" indent="3"/>
    </xf>
    <xf numFmtId="207" fontId="27" fillId="0" borderId="0" xfId="10" applyNumberFormat="1" applyFont="1">
      <alignment vertical="center"/>
    </xf>
    <xf numFmtId="0" fontId="27" fillId="0" borderId="0" xfId="10" applyFont="1" applyAlignment="1">
      <alignment horizontal="right" vertical="center"/>
    </xf>
    <xf numFmtId="31" fontId="29" fillId="0" borderId="0" xfId="10" applyNumberFormat="1" applyFont="1" applyAlignment="1">
      <alignment horizontal="left" vertical="center"/>
    </xf>
  </cellXfs>
  <cellStyles count="12">
    <cellStyle name="ハイパーリンク" xfId="11" builtinId="8"/>
    <cellStyle name="桁区切り" xfId="9" builtinId="6"/>
    <cellStyle name="桁区切り 3" xfId="3" xr:uid="{00000000-0005-0000-0000-000000000000}"/>
    <cellStyle name="通貨 2" xfId="4" xr:uid="{00000000-0005-0000-0000-000001000000}"/>
    <cellStyle name="標準" xfId="0" builtinId="0"/>
    <cellStyle name="標準 2" xfId="1" xr:uid="{00000000-0005-0000-0000-000003000000}"/>
    <cellStyle name="標準 2 2" xfId="8" xr:uid="{00000000-0005-0000-0000-000004000000}"/>
    <cellStyle name="標準 3" xfId="2" xr:uid="{00000000-0005-0000-0000-000005000000}"/>
    <cellStyle name="標準 4" xfId="6" xr:uid="{00000000-0005-0000-0000-000006000000}"/>
    <cellStyle name="標準 5" xfId="5" xr:uid="{00000000-0005-0000-0000-000007000000}"/>
    <cellStyle name="標準 6" xfId="7" xr:uid="{00000000-0005-0000-0000-000008000000}"/>
    <cellStyle name="標準 7" xfId="10" xr:uid="{2C34772C-BE3A-4B76-9CE7-4911F7093553}"/>
  </cellStyles>
  <dxfs count="13">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patternFill>
      </fill>
    </dxf>
    <dxf>
      <font>
        <color rgb="FFFF0000"/>
      </font>
    </dxf>
    <dxf>
      <fill>
        <patternFill patternType="solid">
          <bgColor theme="0"/>
        </patternFill>
      </fill>
    </dxf>
  </dxfs>
  <tableStyles count="0" defaultTableStyle="TableStyleMedium2" defaultPivotStyle="PivotStyleLight16"/>
  <colors>
    <mruColors>
      <color rgb="FFF1F7E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返還請求書!$L$1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L$1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返還請求書!$L$2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返還請求書!$L$21" lockText="1" noThreeD="1"/>
</file>

<file path=xl/ctrlProps/ctrlProp8.xml><?xml version="1.0" encoding="utf-8"?>
<formControlPr xmlns="http://schemas.microsoft.com/office/spreadsheetml/2009/9/main" objectType="Radio" firstButton="1" fmlaLink="返還請求書!$L$22" lockText="1" noThreeD="1"/>
</file>

<file path=xl/ctrlProps/ctrlProp9.xml><?xml version="1.0" encoding="utf-8"?>
<formControlPr xmlns="http://schemas.microsoft.com/office/spreadsheetml/2009/9/main" objectType="Radio"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31</xdr:row>
          <xdr:rowOff>9525</xdr:rowOff>
        </xdr:from>
        <xdr:to>
          <xdr:col>5</xdr:col>
          <xdr:colOff>95250</xdr:colOff>
          <xdr:row>31</xdr:row>
          <xdr:rowOff>266700</xdr:rowOff>
        </xdr:to>
        <xdr:sp macro="" textlink="">
          <xdr:nvSpPr>
            <xdr:cNvPr id="55307" name="Option Button 11" hidden="1">
              <a:extLst>
                <a:ext uri="{63B3BB69-23CF-44E3-9099-C40C66FF867C}">
                  <a14:compatExt spid="_x0000_s55307"/>
                </a:ext>
                <a:ext uri="{FF2B5EF4-FFF2-40B4-BE49-F238E27FC236}">
                  <a16:creationId xmlns:a16="http://schemas.microsoft.com/office/drawing/2014/main" id="{00000000-0008-0000-0000-00000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31</xdr:row>
          <xdr:rowOff>9525</xdr:rowOff>
        </xdr:from>
        <xdr:to>
          <xdr:col>7</xdr:col>
          <xdr:colOff>76200</xdr:colOff>
          <xdr:row>31</xdr:row>
          <xdr:rowOff>247650</xdr:rowOff>
        </xdr:to>
        <xdr:sp macro="" textlink="">
          <xdr:nvSpPr>
            <xdr:cNvPr id="55308" name="Option Button 12" hidden="1">
              <a:extLst>
                <a:ext uri="{63B3BB69-23CF-44E3-9099-C40C66FF867C}">
                  <a14:compatExt spid="_x0000_s55308"/>
                </a:ext>
                <a:ext uri="{FF2B5EF4-FFF2-40B4-BE49-F238E27FC236}">
                  <a16:creationId xmlns:a16="http://schemas.microsoft.com/office/drawing/2014/main" id="{00000000-0008-0000-0000-00000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30</xdr:row>
          <xdr:rowOff>133350</xdr:rowOff>
        </xdr:from>
        <xdr:to>
          <xdr:col>7</xdr:col>
          <xdr:colOff>123825</xdr:colOff>
          <xdr:row>31</xdr:row>
          <xdr:rowOff>266700</xdr:rowOff>
        </xdr:to>
        <xdr:sp macro="" textlink="">
          <xdr:nvSpPr>
            <xdr:cNvPr id="55309" name="Group Box 13" hidden="1">
              <a:extLst>
                <a:ext uri="{63B3BB69-23CF-44E3-9099-C40C66FF867C}">
                  <a14:compatExt spid="_x0000_s55309"/>
                </a:ext>
                <a:ext uri="{FF2B5EF4-FFF2-40B4-BE49-F238E27FC236}">
                  <a16:creationId xmlns:a16="http://schemas.microsoft.com/office/drawing/2014/main" id="{00000000-0008-0000-0000-00000DD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9525</xdr:rowOff>
        </xdr:from>
        <xdr:to>
          <xdr:col>5</xdr:col>
          <xdr:colOff>95250</xdr:colOff>
          <xdr:row>32</xdr:row>
          <xdr:rowOff>266700</xdr:rowOff>
        </xdr:to>
        <xdr:sp macro="" textlink="">
          <xdr:nvSpPr>
            <xdr:cNvPr id="55310" name="Option Button 14" hidden="1">
              <a:extLst>
                <a:ext uri="{63B3BB69-23CF-44E3-9099-C40C66FF867C}">
                  <a14:compatExt spid="_x0000_s55310"/>
                </a:ext>
                <a:ext uri="{FF2B5EF4-FFF2-40B4-BE49-F238E27FC236}">
                  <a16:creationId xmlns:a16="http://schemas.microsoft.com/office/drawing/2014/main" id="{00000000-0008-0000-0000-00000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9525</xdr:rowOff>
        </xdr:from>
        <xdr:to>
          <xdr:col>7</xdr:col>
          <xdr:colOff>85725</xdr:colOff>
          <xdr:row>32</xdr:row>
          <xdr:rowOff>266700</xdr:rowOff>
        </xdr:to>
        <xdr:sp macro="" textlink="">
          <xdr:nvSpPr>
            <xdr:cNvPr id="55311" name="Option Button 15" hidden="1">
              <a:extLst>
                <a:ext uri="{63B3BB69-23CF-44E3-9099-C40C66FF867C}">
                  <a14:compatExt spid="_x0000_s55311"/>
                </a:ext>
                <a:ext uri="{FF2B5EF4-FFF2-40B4-BE49-F238E27FC236}">
                  <a16:creationId xmlns:a16="http://schemas.microsoft.com/office/drawing/2014/main" id="{00000000-0008-0000-0000-00000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31</xdr:row>
          <xdr:rowOff>133350</xdr:rowOff>
        </xdr:from>
        <xdr:to>
          <xdr:col>7</xdr:col>
          <xdr:colOff>123825</xdr:colOff>
          <xdr:row>33</xdr:row>
          <xdr:rowOff>123825</xdr:rowOff>
        </xdr:to>
        <xdr:sp macro="" textlink="">
          <xdr:nvSpPr>
            <xdr:cNvPr id="55312" name="Group Box 16" hidden="1">
              <a:extLst>
                <a:ext uri="{63B3BB69-23CF-44E3-9099-C40C66FF867C}">
                  <a14:compatExt spid="_x0000_s55312"/>
                </a:ext>
                <a:ext uri="{FF2B5EF4-FFF2-40B4-BE49-F238E27FC236}">
                  <a16:creationId xmlns:a16="http://schemas.microsoft.com/office/drawing/2014/main" id="{00000000-0008-0000-0000-000010D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34</xdr:row>
          <xdr:rowOff>9525</xdr:rowOff>
        </xdr:from>
        <xdr:to>
          <xdr:col>7</xdr:col>
          <xdr:colOff>85725</xdr:colOff>
          <xdr:row>34</xdr:row>
          <xdr:rowOff>266700</xdr:rowOff>
        </xdr:to>
        <xdr:sp macro="" textlink="">
          <xdr:nvSpPr>
            <xdr:cNvPr id="55316" name="Check Box 20" hidden="1">
              <a:extLst>
                <a:ext uri="{63B3BB69-23CF-44E3-9099-C40C66FF867C}">
                  <a14:compatExt spid="_x0000_s55316"/>
                </a:ext>
                <a:ext uri="{FF2B5EF4-FFF2-40B4-BE49-F238E27FC236}">
                  <a16:creationId xmlns:a16="http://schemas.microsoft.com/office/drawing/2014/main" id="{00000000-0008-0000-0000-00001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9525</xdr:rowOff>
        </xdr:from>
        <xdr:to>
          <xdr:col>5</xdr:col>
          <xdr:colOff>38100</xdr:colOff>
          <xdr:row>33</xdr:row>
          <xdr:rowOff>257175</xdr:rowOff>
        </xdr:to>
        <xdr:sp macro="" textlink="">
          <xdr:nvSpPr>
            <xdr:cNvPr id="55320" name="Option Button 24" hidden="1">
              <a:extLst>
                <a:ext uri="{63B3BB69-23CF-44E3-9099-C40C66FF867C}">
                  <a14:compatExt spid="_x0000_s55320"/>
                </a:ext>
                <a:ext uri="{FF2B5EF4-FFF2-40B4-BE49-F238E27FC236}">
                  <a16:creationId xmlns:a16="http://schemas.microsoft.com/office/drawing/2014/main" id="{00000000-0008-0000-0000-00001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19050</xdr:rowOff>
        </xdr:from>
        <xdr:to>
          <xdr:col>7</xdr:col>
          <xdr:colOff>0</xdr:colOff>
          <xdr:row>33</xdr:row>
          <xdr:rowOff>266700</xdr:rowOff>
        </xdr:to>
        <xdr:sp macro="" textlink="">
          <xdr:nvSpPr>
            <xdr:cNvPr id="55321" name="Option Button 25" hidden="1">
              <a:extLst>
                <a:ext uri="{63B3BB69-23CF-44E3-9099-C40C66FF867C}">
                  <a14:compatExt spid="_x0000_s55321"/>
                </a:ext>
                <a:ext uri="{FF2B5EF4-FFF2-40B4-BE49-F238E27FC236}">
                  <a16:creationId xmlns:a16="http://schemas.microsoft.com/office/drawing/2014/main" id="{00000000-0008-0000-0000-00001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32</xdr:row>
          <xdr:rowOff>200025</xdr:rowOff>
        </xdr:from>
        <xdr:to>
          <xdr:col>7</xdr:col>
          <xdr:colOff>695325</xdr:colOff>
          <xdr:row>34</xdr:row>
          <xdr:rowOff>0</xdr:rowOff>
        </xdr:to>
        <xdr:sp macro="" textlink="">
          <xdr:nvSpPr>
            <xdr:cNvPr id="55322" name="Group Box 26" hidden="1">
              <a:extLst>
                <a:ext uri="{63B3BB69-23CF-44E3-9099-C40C66FF867C}">
                  <a14:compatExt spid="_x0000_s55322"/>
                </a:ext>
                <a:ext uri="{FF2B5EF4-FFF2-40B4-BE49-F238E27FC236}">
                  <a16:creationId xmlns:a16="http://schemas.microsoft.com/office/drawing/2014/main" id="{00000000-0008-0000-0000-00001AD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46</xdr:row>
          <xdr:rowOff>0</xdr:rowOff>
        </xdr:from>
        <xdr:to>
          <xdr:col>2</xdr:col>
          <xdr:colOff>57150</xdr:colOff>
          <xdr:row>47</xdr:row>
          <xdr:rowOff>9525</xdr:rowOff>
        </xdr:to>
        <xdr:sp macro="" textlink="">
          <xdr:nvSpPr>
            <xdr:cNvPr id="55327" name="Check Box 31" hidden="1">
              <a:extLst>
                <a:ext uri="{63B3BB69-23CF-44E3-9099-C40C66FF867C}">
                  <a14:compatExt spid="_x0000_s55327"/>
                </a:ext>
                <a:ext uri="{FF2B5EF4-FFF2-40B4-BE49-F238E27FC236}">
                  <a16:creationId xmlns:a16="http://schemas.microsoft.com/office/drawing/2014/main" id="{00000000-0008-0000-0000-00001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46</xdr:row>
          <xdr:rowOff>228600</xdr:rowOff>
        </xdr:from>
        <xdr:to>
          <xdr:col>2</xdr:col>
          <xdr:colOff>57150</xdr:colOff>
          <xdr:row>48</xdr:row>
          <xdr:rowOff>0</xdr:rowOff>
        </xdr:to>
        <xdr:sp macro="" textlink="">
          <xdr:nvSpPr>
            <xdr:cNvPr id="55328" name="Check Box 32" hidden="1">
              <a:extLst>
                <a:ext uri="{63B3BB69-23CF-44E3-9099-C40C66FF867C}">
                  <a14:compatExt spid="_x0000_s55328"/>
                </a:ext>
                <a:ext uri="{FF2B5EF4-FFF2-40B4-BE49-F238E27FC236}">
                  <a16:creationId xmlns:a16="http://schemas.microsoft.com/office/drawing/2014/main" id="{00000000-0008-0000-0000-00002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48</xdr:row>
          <xdr:rowOff>0</xdr:rowOff>
        </xdr:from>
        <xdr:to>
          <xdr:col>2</xdr:col>
          <xdr:colOff>57150</xdr:colOff>
          <xdr:row>49</xdr:row>
          <xdr:rowOff>9525</xdr:rowOff>
        </xdr:to>
        <xdr:sp macro="" textlink="">
          <xdr:nvSpPr>
            <xdr:cNvPr id="55330" name="Check Box 34" hidden="1">
              <a:extLst>
                <a:ext uri="{63B3BB69-23CF-44E3-9099-C40C66FF867C}">
                  <a14:compatExt spid="_x0000_s55330"/>
                </a:ext>
                <a:ext uri="{FF2B5EF4-FFF2-40B4-BE49-F238E27FC236}">
                  <a16:creationId xmlns:a16="http://schemas.microsoft.com/office/drawing/2014/main" id="{00000000-0008-0000-0000-00002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34</xdr:row>
          <xdr:rowOff>28575</xdr:rowOff>
        </xdr:from>
        <xdr:to>
          <xdr:col>3</xdr:col>
          <xdr:colOff>66675</xdr:colOff>
          <xdr:row>34</xdr:row>
          <xdr:rowOff>247650</xdr:rowOff>
        </xdr:to>
        <xdr:sp macro="" textlink="">
          <xdr:nvSpPr>
            <xdr:cNvPr id="40966" name="Option Button 6" hidden="1">
              <a:extLst>
                <a:ext uri="{63B3BB69-23CF-44E3-9099-C40C66FF867C}">
                  <a14:compatExt spid="_x0000_s40966"/>
                </a:ext>
                <a:ext uri="{FF2B5EF4-FFF2-40B4-BE49-F238E27FC236}">
                  <a16:creationId xmlns:a16="http://schemas.microsoft.com/office/drawing/2014/main" id="{00000000-0008-0000-02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28575</xdr:rowOff>
        </xdr:from>
        <xdr:to>
          <xdr:col>5</xdr:col>
          <xdr:colOff>219075</xdr:colOff>
          <xdr:row>34</xdr:row>
          <xdr:rowOff>247650</xdr:rowOff>
        </xdr:to>
        <xdr:sp macro="" textlink="">
          <xdr:nvSpPr>
            <xdr:cNvPr id="40967" name="Option Button 7" hidden="1">
              <a:extLst>
                <a:ext uri="{63B3BB69-23CF-44E3-9099-C40C66FF867C}">
                  <a14:compatExt spid="_x0000_s40967"/>
                </a:ext>
                <a:ext uri="{FF2B5EF4-FFF2-40B4-BE49-F238E27FC236}">
                  <a16:creationId xmlns:a16="http://schemas.microsoft.com/office/drawing/2014/main" id="{00000000-0008-0000-02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202826</xdr:colOff>
      <xdr:row>44</xdr:row>
      <xdr:rowOff>150721</xdr:rowOff>
    </xdr:from>
    <xdr:to>
      <xdr:col>9</xdr:col>
      <xdr:colOff>665018</xdr:colOff>
      <xdr:row>48</xdr:row>
      <xdr:rowOff>139921</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976" y="10209121"/>
          <a:ext cx="976542" cy="903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114300</xdr:colOff>
      <xdr:row>10</xdr:row>
      <xdr:rowOff>71437</xdr:rowOff>
    </xdr:from>
    <xdr:to>
      <xdr:col>7</xdr:col>
      <xdr:colOff>590550</xdr:colOff>
      <xdr:row>10</xdr:row>
      <xdr:rowOff>176212</xdr:rowOff>
    </xdr:to>
    <xdr:sp macro="" textlink="">
      <xdr:nvSpPr>
        <xdr:cNvPr id="2" name="矢印: 右 1">
          <a:extLst>
            <a:ext uri="{FF2B5EF4-FFF2-40B4-BE49-F238E27FC236}">
              <a16:creationId xmlns:a16="http://schemas.microsoft.com/office/drawing/2014/main" id="{00000000-0008-0000-0300-000002000000}"/>
            </a:ext>
          </a:extLst>
        </xdr:cNvPr>
        <xdr:cNvSpPr/>
      </xdr:nvSpPr>
      <xdr:spPr>
        <a:xfrm rot="10800000">
          <a:off x="5438775" y="2033587"/>
          <a:ext cx="476250" cy="1047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11</xdr:row>
      <xdr:rowOff>52387</xdr:rowOff>
    </xdr:from>
    <xdr:to>
      <xdr:col>3</xdr:col>
      <xdr:colOff>431006</xdr:colOff>
      <xdr:row>12</xdr:row>
      <xdr:rowOff>23812</xdr:rowOff>
    </xdr:to>
    <xdr:sp macro="" textlink="">
      <xdr:nvSpPr>
        <xdr:cNvPr id="3" name="矢印: 下 2">
          <a:extLst>
            <a:ext uri="{FF2B5EF4-FFF2-40B4-BE49-F238E27FC236}">
              <a16:creationId xmlns:a16="http://schemas.microsoft.com/office/drawing/2014/main" id="{00000000-0008-0000-0300-000003000000}"/>
            </a:ext>
          </a:extLst>
        </xdr:cNvPr>
        <xdr:cNvSpPr/>
      </xdr:nvSpPr>
      <xdr:spPr>
        <a:xfrm rot="10800000">
          <a:off x="2628900" y="2233612"/>
          <a:ext cx="107156" cy="1905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314325</xdr:colOff>
          <xdr:row>5</xdr:row>
          <xdr:rowOff>142875</xdr:rowOff>
        </xdr:from>
        <xdr:to>
          <xdr:col>11</xdr:col>
          <xdr:colOff>571500</xdr:colOff>
          <xdr:row>7</xdr:row>
          <xdr:rowOff>28575</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6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S210D88E\share\&#20849;&#26377;\&#28246;&#21335;&#29872;&#22659;&#24314;&#35373;&#20107;&#26989;&#21332;&#21516;&#32068;&#21512;\&#27531;&#22303;&#25644;&#20837;&#38306;&#20418;\&#27096;&#24335;&#12288;&#27531;&#22303;&#20381;&#38972;&#26360;\R6\&#20316;&#25104;&#20013;&#12288;&#27531;&#22303;&#20966;&#20998;&#30003;&#36796;&#26360;%201,700&#20870;_&#12452;&#12531;&#12508;&#12452;&#12473;.xlsx" TargetMode="External"/><Relationship Id="rId1" Type="http://schemas.openxmlformats.org/officeDocument/2006/relationships/externalLinkPath" Target="/&#20849;&#26377;/&#28246;&#21335;&#29872;&#22659;&#24314;&#35373;&#20107;&#26989;&#21332;&#21516;&#32068;&#21512;/&#27531;&#22303;&#25644;&#20837;&#38306;&#20418;/&#27096;&#24335;&#12288;&#27531;&#22303;&#20381;&#38972;&#26360;/R6/&#20316;&#25104;&#20013;&#12288;&#27531;&#22303;&#20966;&#20998;&#30003;&#36796;&#26360;%201,700&#20870;_&#12452;&#12531;&#12508;&#12452;&#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書"/>
      <sheetName val="計画書"/>
      <sheetName val="精算申込(1,700円)"/>
      <sheetName val="インボイス請求発行"/>
      <sheetName val="搬入明細【10t車】"/>
      <sheetName val="封筒"/>
      <sheetName val="返還請求書"/>
    </sheetNames>
    <sheetDataSet>
      <sheetData sheetId="0">
        <row r="4">
          <cell r="B4" t="str">
            <v>理事長　吉野勲</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28575">
          <a:solidFill>
            <a:srgbClr val="FF0000"/>
          </a:solidFill>
        </a:ln>
      </a:spPr>
      <a:bodyPr vertOverflow="clip" horzOverflow="clip" rtlCol="0" anchor="ctr"/>
      <a:lstStyle>
        <a:defPPr marL="0" marR="0" indent="0" algn="l" defTabSz="914400" eaLnBrk="1" fontAlgn="auto" latinLnBrk="0" hangingPunct="1">
          <a:lnSpc>
            <a:spcPct val="100000"/>
          </a:lnSpc>
          <a:spcBef>
            <a:spcPts val="0"/>
          </a:spcBef>
          <a:spcAft>
            <a:spcPts val="0"/>
          </a:spcAft>
          <a:buClrTx/>
          <a:buSzTx/>
          <a:buFontTx/>
          <a:buNone/>
          <a:tabLst/>
          <a:defRPr kumimoji="1" sz="1400" b="0" i="0" u="none" strike="noStrike" kern="0" cap="none" spc="0" normalizeH="0" baseline="0" noProof="0">
            <a:ln>
              <a:noFill/>
            </a:ln>
            <a:solidFill>
              <a:prstClr val="black"/>
            </a:solidFill>
            <a:effectLst/>
            <a:uLnTx/>
            <a:uFillTx/>
            <a:latin typeface="+mn-lt"/>
            <a:ea typeface="+mn-ea"/>
            <a:cs typeface="+mn-cs"/>
          </a:defRPr>
        </a:defPPr>
      </a:lstStyle>
      <a:style>
        <a:lnRef idx="1">
          <a:schemeClr val="accent2"/>
        </a:lnRef>
        <a:fillRef idx="2">
          <a:schemeClr val="accent2"/>
        </a:fillRef>
        <a:effectRef idx="1">
          <a:schemeClr val="accent2"/>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2CB02-FD92-424B-981D-6E7AE9702823}">
  <sheetPr codeName="Sheet2">
    <pageSetUpPr fitToPage="1"/>
  </sheetPr>
  <dimension ref="B1:N55"/>
  <sheetViews>
    <sheetView tabSelected="1" zoomScale="80" zoomScaleNormal="80" workbookViewId="0">
      <selection activeCell="C6" sqref="C6:D6"/>
    </sheetView>
  </sheetViews>
  <sheetFormatPr defaultColWidth="10" defaultRowHeight="18.75" customHeight="1"/>
  <cols>
    <col min="1" max="1" width="2.625" style="1" customWidth="1"/>
    <col min="2" max="2" width="10.125" style="1" bestFit="1" customWidth="1"/>
    <col min="3" max="3" width="12.75" style="1" bestFit="1" customWidth="1"/>
    <col min="4" max="4" width="10.625" style="1" customWidth="1"/>
    <col min="5" max="5" width="4.875" style="1" customWidth="1"/>
    <col min="6" max="6" width="9.25" style="1" customWidth="1"/>
    <col min="7" max="7" width="6.625" style="1" customWidth="1"/>
    <col min="8" max="8" width="10.125" style="1" customWidth="1"/>
    <col min="9" max="9" width="10.625" style="1" customWidth="1"/>
    <col min="10" max="11" width="10.125" style="1" customWidth="1"/>
    <col min="12" max="12" width="10.625" style="1" customWidth="1"/>
    <col min="13" max="16384" width="10" style="1"/>
  </cols>
  <sheetData>
    <row r="1" spans="2:13" ht="9" customHeight="1">
      <c r="B1" s="92"/>
      <c r="F1" s="367"/>
      <c r="G1" s="367"/>
      <c r="H1" s="367"/>
      <c r="I1" s="367"/>
    </row>
    <row r="2" spans="2:13" ht="18.75" customHeight="1">
      <c r="B2" s="312" t="s">
        <v>0</v>
      </c>
      <c r="C2" s="312"/>
      <c r="D2" s="312"/>
      <c r="E2" s="312"/>
      <c r="F2" s="312"/>
      <c r="G2" s="312"/>
      <c r="H2" s="312"/>
      <c r="I2" s="312"/>
      <c r="J2" s="312"/>
      <c r="K2" s="312"/>
      <c r="L2" s="312"/>
      <c r="M2" s="2"/>
    </row>
    <row r="3" spans="2:13" ht="18.75" customHeight="1">
      <c r="B3" s="1" t="s">
        <v>1</v>
      </c>
    </row>
    <row r="4" spans="2:13" ht="18.75" customHeight="1">
      <c r="B4" s="367" t="s">
        <v>228</v>
      </c>
      <c r="C4" s="367"/>
      <c r="D4" s="1" t="s">
        <v>21</v>
      </c>
    </row>
    <row r="5" spans="2:13" ht="10.5" customHeight="1">
      <c r="B5" s="30"/>
      <c r="C5" s="30"/>
    </row>
    <row r="6" spans="2:13" ht="18.75" customHeight="1" thickBot="1">
      <c r="B6" s="3" t="s">
        <v>85</v>
      </c>
      <c r="C6" s="368"/>
      <c r="D6" s="368"/>
      <c r="G6" s="30"/>
      <c r="H6" s="93"/>
      <c r="I6" s="145"/>
      <c r="J6" s="1" t="str">
        <f>IF(COUNTA(C6,D7,D8,D9,I9,D10,I10,D11,I11,D12,D13,I13,D14,H14,D15,D16,B24,C24)=18,"","入力必須項目です、未入力があります。")</f>
        <v>入力必須項目です、未入力があります。</v>
      </c>
    </row>
    <row r="7" spans="2:13" ht="24" customHeight="1" thickTop="1">
      <c r="B7" s="317" t="s">
        <v>70</v>
      </c>
      <c r="C7" s="318"/>
      <c r="D7" s="369"/>
      <c r="E7" s="370"/>
      <c r="F7" s="370"/>
      <c r="G7" s="370"/>
      <c r="H7" s="370"/>
      <c r="I7" s="370"/>
      <c r="J7" s="370"/>
      <c r="K7" s="370"/>
      <c r="L7" s="371"/>
    </row>
    <row r="8" spans="2:13" ht="24" customHeight="1">
      <c r="B8" s="284" t="s">
        <v>94</v>
      </c>
      <c r="C8" s="285"/>
      <c r="D8" s="286"/>
      <c r="E8" s="287"/>
      <c r="F8" s="287"/>
      <c r="G8" s="287"/>
      <c r="H8" s="287"/>
      <c r="I8" s="287"/>
      <c r="J8" s="287"/>
      <c r="K8" s="287"/>
      <c r="L8" s="288"/>
    </row>
    <row r="9" spans="2:13" ht="24" customHeight="1">
      <c r="B9" s="284" t="s">
        <v>95</v>
      </c>
      <c r="C9" s="285"/>
      <c r="D9" s="286"/>
      <c r="E9" s="287"/>
      <c r="F9" s="287"/>
      <c r="G9" s="289" t="s">
        <v>122</v>
      </c>
      <c r="H9" s="290"/>
      <c r="I9" s="286"/>
      <c r="J9" s="287"/>
      <c r="K9" s="287"/>
      <c r="L9" s="288"/>
    </row>
    <row r="10" spans="2:13" ht="24" customHeight="1" thickBot="1">
      <c r="B10" s="343" t="s">
        <v>73</v>
      </c>
      <c r="C10" s="344"/>
      <c r="D10" s="345"/>
      <c r="E10" s="345"/>
      <c r="F10" s="345"/>
      <c r="G10" s="294" t="s">
        <v>121</v>
      </c>
      <c r="H10" s="295"/>
      <c r="I10" s="291"/>
      <c r="J10" s="292"/>
      <c r="K10" s="292"/>
      <c r="L10" s="293"/>
    </row>
    <row r="11" spans="2:13" ht="24" customHeight="1">
      <c r="B11" s="346" t="s">
        <v>68</v>
      </c>
      <c r="C11" s="347"/>
      <c r="D11" s="348"/>
      <c r="E11" s="349"/>
      <c r="F11" s="350"/>
      <c r="G11" s="296" t="s">
        <v>69</v>
      </c>
      <c r="H11" s="297"/>
      <c r="I11" s="299"/>
      <c r="J11" s="299"/>
      <c r="K11" s="299"/>
      <c r="L11" s="300"/>
    </row>
    <row r="12" spans="2:13" ht="24" customHeight="1">
      <c r="B12" s="284" t="s">
        <v>2</v>
      </c>
      <c r="C12" s="340"/>
      <c r="D12" s="351"/>
      <c r="E12" s="352"/>
      <c r="F12" s="352"/>
      <c r="G12" s="352"/>
      <c r="H12" s="352"/>
      <c r="I12" s="352"/>
      <c r="J12" s="352"/>
      <c r="K12" s="352"/>
      <c r="L12" s="353"/>
    </row>
    <row r="13" spans="2:13" ht="24" customHeight="1">
      <c r="B13" s="354" t="s">
        <v>36</v>
      </c>
      <c r="C13" s="355"/>
      <c r="D13" s="351"/>
      <c r="E13" s="352"/>
      <c r="F13" s="356"/>
      <c r="G13" s="298" t="s">
        <v>3</v>
      </c>
      <c r="H13" s="285"/>
      <c r="I13" s="301"/>
      <c r="J13" s="287"/>
      <c r="K13" s="287"/>
      <c r="L13" s="288"/>
    </row>
    <row r="14" spans="2:13" ht="24" customHeight="1">
      <c r="B14" s="357" t="s">
        <v>4</v>
      </c>
      <c r="C14" s="358"/>
      <c r="D14" s="359"/>
      <c r="E14" s="360"/>
      <c r="F14" s="360"/>
      <c r="G14" s="95" t="s">
        <v>33</v>
      </c>
      <c r="H14" s="361"/>
      <c r="I14" s="361"/>
      <c r="J14" s="361"/>
      <c r="K14" s="361"/>
      <c r="L14" s="362"/>
    </row>
    <row r="15" spans="2:13" ht="24" customHeight="1">
      <c r="B15" s="284" t="s">
        <v>31</v>
      </c>
      <c r="C15" s="340"/>
      <c r="D15" s="363"/>
      <c r="E15" s="364"/>
      <c r="F15" s="364"/>
      <c r="G15" s="96" t="s">
        <v>66</v>
      </c>
      <c r="H15" s="94"/>
      <c r="I15" s="365"/>
      <c r="J15" s="365"/>
      <c r="K15" s="365"/>
      <c r="L15" s="366"/>
    </row>
    <row r="16" spans="2:13" ht="24" customHeight="1" thickBot="1">
      <c r="B16" s="321" t="s">
        <v>5</v>
      </c>
      <c r="C16" s="322"/>
      <c r="D16" s="341" t="s">
        <v>185</v>
      </c>
      <c r="E16" s="342"/>
      <c r="F16" s="342"/>
      <c r="G16" s="309" t="s">
        <v>186</v>
      </c>
      <c r="H16" s="310"/>
      <c r="I16" s="310"/>
      <c r="J16" s="310"/>
      <c r="K16" s="310"/>
      <c r="L16" s="311"/>
    </row>
    <row r="17" spans="2:14" ht="15" customHeight="1" thickTop="1" thickBot="1">
      <c r="B17" s="97"/>
      <c r="C17" s="29"/>
      <c r="D17" s="98"/>
      <c r="E17" s="99"/>
      <c r="F17" s="99"/>
      <c r="G17" s="28"/>
      <c r="H17" s="28"/>
      <c r="I17" s="28"/>
      <c r="J17" s="28"/>
      <c r="K17" s="28"/>
      <c r="L17" s="28"/>
    </row>
    <row r="18" spans="2:14" ht="24.75" customHeight="1" thickTop="1">
      <c r="B18" s="319" t="s">
        <v>67</v>
      </c>
      <c r="C18" s="320"/>
      <c r="D18" s="325"/>
      <c r="E18" s="326"/>
      <c r="F18" s="326"/>
      <c r="G18" s="326"/>
      <c r="H18" s="326"/>
      <c r="I18" s="326"/>
      <c r="J18" s="326"/>
      <c r="K18" s="326"/>
      <c r="L18" s="327"/>
    </row>
    <row r="19" spans="2:14" ht="24.75" customHeight="1" thickBot="1">
      <c r="B19" s="321" t="s">
        <v>72</v>
      </c>
      <c r="C19" s="322"/>
      <c r="D19" s="323"/>
      <c r="E19" s="324"/>
      <c r="F19" s="324"/>
      <c r="G19" s="307" t="s">
        <v>71</v>
      </c>
      <c r="H19" s="308"/>
      <c r="I19" s="304"/>
      <c r="J19" s="305"/>
      <c r="K19" s="305"/>
      <c r="L19" s="306"/>
    </row>
    <row r="20" spans="2:14" ht="30" customHeight="1" thickTop="1">
      <c r="B20" s="29"/>
      <c r="C20" s="29"/>
      <c r="D20" s="99"/>
      <c r="E20" s="99"/>
      <c r="F20" s="99"/>
      <c r="G20" s="28"/>
      <c r="H20" s="28"/>
      <c r="I20" s="28"/>
      <c r="J20" s="28"/>
      <c r="K20" s="28"/>
      <c r="L20" s="28"/>
    </row>
    <row r="21" spans="2:14" ht="20.100000000000001" customHeight="1" thickBot="1">
      <c r="B21" s="312" t="s">
        <v>20</v>
      </c>
      <c r="C21" s="312"/>
      <c r="D21" s="312"/>
      <c r="E21" s="312"/>
      <c r="F21" s="312"/>
      <c r="G21" s="312"/>
      <c r="H21" s="312"/>
      <c r="I21" s="312"/>
      <c r="J21" s="312"/>
      <c r="K21" s="312"/>
      <c r="L21" s="312"/>
    </row>
    <row r="22" spans="2:14" ht="24.95" customHeight="1" thickTop="1" thickBot="1">
      <c r="B22" s="100"/>
      <c r="C22" s="101"/>
      <c r="H22" s="1" t="s">
        <v>12</v>
      </c>
      <c r="I22" s="204">
        <v>1500</v>
      </c>
      <c r="J22" s="102" t="s">
        <v>13</v>
      </c>
      <c r="K22" s="103" t="s">
        <v>119</v>
      </c>
      <c r="L22" s="104" t="s">
        <v>118</v>
      </c>
    </row>
    <row r="23" spans="2:14" ht="26.1" customHeight="1" thickTop="1">
      <c r="B23" s="103" t="s">
        <v>7</v>
      </c>
      <c r="C23" s="105" t="s">
        <v>8</v>
      </c>
      <c r="D23" s="106" t="s">
        <v>9</v>
      </c>
      <c r="E23" s="313" t="s">
        <v>10</v>
      </c>
      <c r="F23" s="314"/>
      <c r="G23" s="317" t="s">
        <v>15</v>
      </c>
      <c r="H23" s="318"/>
      <c r="I23" s="318"/>
      <c r="J23" s="318"/>
      <c r="K23" s="107">
        <v>2</v>
      </c>
      <c r="L23" s="108" t="s">
        <v>113</v>
      </c>
      <c r="M23" s="109">
        <f>I22</f>
        <v>1500</v>
      </c>
    </row>
    <row r="24" spans="2:14" ht="26.1" customHeight="1">
      <c r="B24" s="31"/>
      <c r="C24" s="77"/>
      <c r="D24" s="110" t="str">
        <f>IF(B24="","",ROUNDUP(C24/(B24/2),0))</f>
        <v/>
      </c>
      <c r="E24" s="315" t="str">
        <f>IF(B24="","",VLOOKUP(B24,$K$23:$M$27,3,FALSE)*D24)</f>
        <v/>
      </c>
      <c r="F24" s="316"/>
      <c r="G24" s="111" t="s">
        <v>35</v>
      </c>
      <c r="H24" s="94"/>
      <c r="I24" s="112" t="s">
        <v>11</v>
      </c>
      <c r="J24" s="94" t="str">
        <f>IF(H24="","",H24+D24-1)</f>
        <v/>
      </c>
      <c r="K24" s="107">
        <v>3</v>
      </c>
      <c r="L24" s="108" t="s">
        <v>114</v>
      </c>
      <c r="M24" s="109">
        <f>I22*1.5</f>
        <v>2250</v>
      </c>
      <c r="N24" s="113"/>
    </row>
    <row r="25" spans="2:14" ht="26.1" customHeight="1">
      <c r="B25" s="32"/>
      <c r="C25" s="33"/>
      <c r="D25" s="110" t="str">
        <f t="shared" ref="D25:D26" si="0">IF(B25="","",ROUNDUP(C25/(B25/2),0))</f>
        <v/>
      </c>
      <c r="E25" s="315" t="str">
        <f>IF(B25="","",VLOOKUP(B25,$K$23:$M$27,3,FALSE)*D25)</f>
        <v/>
      </c>
      <c r="F25" s="316"/>
      <c r="G25" s="111" t="s">
        <v>35</v>
      </c>
      <c r="H25" s="94"/>
      <c r="I25" s="112" t="s">
        <v>11</v>
      </c>
      <c r="J25" s="94" t="str">
        <f>IF(H25="","",H25+D25-1)</f>
        <v/>
      </c>
      <c r="K25" s="107">
        <v>4</v>
      </c>
      <c r="L25" s="108" t="s">
        <v>115</v>
      </c>
      <c r="M25" s="109">
        <f>I22*2</f>
        <v>3000</v>
      </c>
      <c r="N25" s="113"/>
    </row>
    <row r="26" spans="2:14" ht="26.1" customHeight="1">
      <c r="B26" s="32"/>
      <c r="C26" s="33"/>
      <c r="D26" s="110" t="str">
        <f t="shared" si="0"/>
        <v/>
      </c>
      <c r="E26" s="315" t="str">
        <f>IF(B26="","",VLOOKUP(B26,$K$23:$M$27,3,FALSE)*D26)</f>
        <v/>
      </c>
      <c r="F26" s="316"/>
      <c r="G26" s="111" t="s">
        <v>35</v>
      </c>
      <c r="H26" s="94"/>
      <c r="I26" s="112" t="s">
        <v>11</v>
      </c>
      <c r="J26" s="94" t="str">
        <f>IF(H26="","",H26+D26-1)</f>
        <v/>
      </c>
      <c r="K26" s="107">
        <v>8</v>
      </c>
      <c r="L26" s="108" t="s">
        <v>116</v>
      </c>
      <c r="M26" s="109">
        <f>I22*4</f>
        <v>6000</v>
      </c>
      <c r="N26" s="113"/>
    </row>
    <row r="27" spans="2:14" ht="26.1" customHeight="1" thickBot="1">
      <c r="B27" s="114" t="s">
        <v>14</v>
      </c>
      <c r="C27" s="115">
        <f>SUM(C24:C26)</f>
        <v>0</v>
      </c>
      <c r="D27" s="116" t="s">
        <v>79</v>
      </c>
      <c r="E27" s="302">
        <f>SUM(E23:F26)</f>
        <v>0</v>
      </c>
      <c r="F27" s="303"/>
      <c r="G27" s="321" t="s">
        <v>87</v>
      </c>
      <c r="H27" s="322"/>
      <c r="I27" s="322"/>
      <c r="J27" s="205">
        <f>SUM(D24:D26)</f>
        <v>0</v>
      </c>
      <c r="K27" s="117">
        <v>10</v>
      </c>
      <c r="L27" s="118" t="s">
        <v>117</v>
      </c>
      <c r="M27" s="109">
        <f>I22*5</f>
        <v>7500</v>
      </c>
      <c r="N27" s="113"/>
    </row>
    <row r="28" spans="2:14" ht="24.75" customHeight="1" thickTop="1" thickBot="1">
      <c r="B28" s="119" t="s">
        <v>86</v>
      </c>
      <c r="C28" s="146">
        <f>C27-D15</f>
        <v>0</v>
      </c>
      <c r="D28" s="120" t="s">
        <v>83</v>
      </c>
      <c r="E28" s="302">
        <f>E27*10%</f>
        <v>0</v>
      </c>
      <c r="F28" s="336"/>
      <c r="G28" s="121"/>
    </row>
    <row r="29" spans="2:14" ht="24.75" customHeight="1" thickTop="1" thickBot="1">
      <c r="B29" s="122"/>
      <c r="C29" s="123"/>
      <c r="D29" s="124" t="s">
        <v>84</v>
      </c>
      <c r="E29" s="337">
        <f>SUM(E27:F28)</f>
        <v>0</v>
      </c>
      <c r="F29" s="338"/>
      <c r="G29" s="125"/>
    </row>
    <row r="30" spans="2:14" ht="14.25" customHeight="1" thickTop="1">
      <c r="B30" s="126"/>
      <c r="C30" s="127"/>
      <c r="D30" s="126"/>
      <c r="E30" s="29"/>
      <c r="F30" s="113"/>
      <c r="G30" s="113"/>
      <c r="H30" s="128"/>
      <c r="I30" s="128"/>
      <c r="J30" s="128"/>
      <c r="K30" s="128"/>
      <c r="L30" s="128"/>
    </row>
    <row r="31" spans="2:14" ht="33" customHeight="1">
      <c r="B31" s="129" t="s">
        <v>88</v>
      </c>
      <c r="C31" s="130"/>
      <c r="D31" s="130"/>
      <c r="E31" s="89"/>
      <c r="F31" s="131"/>
      <c r="G31" s="90"/>
      <c r="H31" s="132"/>
      <c r="I31" s="128"/>
      <c r="J31" s="128"/>
      <c r="K31" s="128"/>
      <c r="L31" s="128"/>
    </row>
    <row r="32" spans="2:14" ht="21.75" customHeight="1">
      <c r="B32" s="133" t="s">
        <v>91</v>
      </c>
      <c r="C32" s="133"/>
      <c r="D32" s="133"/>
      <c r="E32" s="91"/>
      <c r="F32" s="133" t="s">
        <v>89</v>
      </c>
      <c r="G32" s="91"/>
      <c r="H32" s="133" t="s">
        <v>90</v>
      </c>
      <c r="I32" s="134" t="str">
        <f>IF(返還請求書!L19=2,IF(COUNTA(D18,D19,I19)&lt;3,"下請会社を入力してください",""),"")</f>
        <v/>
      </c>
      <c r="L32" s="135"/>
      <c r="M32" s="136">
        <v>1</v>
      </c>
    </row>
    <row r="33" spans="2:13" ht="21.75" customHeight="1">
      <c r="B33" s="133" t="s">
        <v>120</v>
      </c>
      <c r="C33" s="133"/>
      <c r="D33" s="133"/>
      <c r="E33" s="91"/>
      <c r="F33" s="133" t="s">
        <v>89</v>
      </c>
      <c r="G33" s="91"/>
      <c r="H33" s="133" t="s">
        <v>90</v>
      </c>
      <c r="I33" s="134" t="str">
        <f>IF(返還請求書!L20=2,IF(D18="","下請会社名を入力してください",""),"")</f>
        <v/>
      </c>
      <c r="L33" s="135"/>
      <c r="M33" s="136">
        <v>1</v>
      </c>
    </row>
    <row r="34" spans="2:13" ht="21.75" customHeight="1">
      <c r="B34" s="133" t="s">
        <v>109</v>
      </c>
      <c r="C34" s="133"/>
      <c r="D34" s="133"/>
      <c r="E34" s="91"/>
      <c r="F34" s="133" t="s">
        <v>110</v>
      </c>
      <c r="G34" s="91"/>
      <c r="H34" s="133" t="s">
        <v>111</v>
      </c>
      <c r="I34" s="134"/>
      <c r="L34" s="135"/>
      <c r="M34" s="136"/>
    </row>
    <row r="35" spans="2:13" ht="21.75" customHeight="1">
      <c r="B35" s="133" t="s">
        <v>93</v>
      </c>
      <c r="C35" s="133"/>
      <c r="D35" s="133"/>
      <c r="E35" s="91"/>
      <c r="F35" s="133"/>
      <c r="G35" s="91"/>
      <c r="H35" s="133" t="s">
        <v>92</v>
      </c>
      <c r="I35" s="178" t="str">
        <f>IF(返還請求書!L21=FALSE,"入力をお願いします。",IF(COUNTA(C6,D7,D8,D9,I9,D10,I10,D11,I11,D12,D13,I13,D14,H14,D15,D16,B24,C24)=18,IF(返還請求書!L21=1,IF(計画書!B25&gt;0,IF(計画書!J39&gt;0,"ありがとうございます。","追加分の計画書を入力して下さい"),"追加分の計画書の入力をお願いします。"),IF(計画書!J23&gt;0,"ありがとうございます。","計画書の入力をお願いします。")),"入力必須項目の入力をお願いします。"))</f>
        <v>入力をお願いします。</v>
      </c>
      <c r="L35" s="138"/>
      <c r="M35" s="136" t="b">
        <v>0</v>
      </c>
    </row>
    <row r="36" spans="2:13" ht="18.75" customHeight="1">
      <c r="B36" s="139" t="s">
        <v>19</v>
      </c>
      <c r="C36" s="3"/>
    </row>
    <row r="37" spans="2:13" ht="18.75" customHeight="1">
      <c r="B37" s="140" t="s">
        <v>97</v>
      </c>
    </row>
    <row r="38" spans="2:13" ht="18.75" customHeight="1">
      <c r="B38" s="140" t="s">
        <v>98</v>
      </c>
    </row>
    <row r="39" spans="2:13" ht="18.75" customHeight="1">
      <c r="B39" s="140" t="s">
        <v>99</v>
      </c>
      <c r="H39" s="1" t="s">
        <v>77</v>
      </c>
    </row>
    <row r="40" spans="2:13" ht="18.75" customHeight="1">
      <c r="B40" s="140" t="s">
        <v>100</v>
      </c>
      <c r="H40" s="1" t="s">
        <v>78</v>
      </c>
    </row>
    <row r="41" spans="2:13" ht="18.75" customHeight="1" thickBot="1">
      <c r="B41" s="140" t="s">
        <v>101</v>
      </c>
    </row>
    <row r="42" spans="2:13" ht="24" customHeight="1" thickTop="1">
      <c r="H42" s="141" t="s">
        <v>38</v>
      </c>
      <c r="I42" s="328" t="str">
        <f>YEAR(C6)&amp;" 年　　　　月　　　日"</f>
        <v>1900 年　　　　月　　　日</v>
      </c>
      <c r="J42" s="328"/>
      <c r="K42" s="328"/>
      <c r="L42" s="329"/>
    </row>
    <row r="43" spans="2:13" ht="18.75" customHeight="1">
      <c r="B43" s="339" t="s">
        <v>96</v>
      </c>
      <c r="C43" s="339"/>
      <c r="D43" s="339"/>
      <c r="E43" s="339"/>
      <c r="F43" s="339"/>
      <c r="H43" s="330" t="s">
        <v>39</v>
      </c>
      <c r="I43" s="332"/>
      <c r="J43" s="332"/>
      <c r="K43" s="332"/>
      <c r="L43" s="333"/>
    </row>
    <row r="44" spans="2:13" ht="18.75" customHeight="1" thickBot="1">
      <c r="B44" s="339"/>
      <c r="C44" s="339"/>
      <c r="D44" s="339"/>
      <c r="E44" s="339"/>
      <c r="F44" s="339"/>
      <c r="H44" s="331"/>
      <c r="I44" s="334"/>
      <c r="J44" s="334"/>
      <c r="K44" s="334"/>
      <c r="L44" s="335"/>
    </row>
    <row r="45" spans="2:13" ht="18.75" customHeight="1" thickTop="1"/>
    <row r="46" spans="2:13" ht="18.75" customHeight="1">
      <c r="B46" s="142" t="s">
        <v>34</v>
      </c>
      <c r="C46" s="142"/>
      <c r="D46" s="143"/>
      <c r="E46" s="143"/>
      <c r="F46" s="143"/>
      <c r="G46" s="143"/>
      <c r="H46" s="143"/>
      <c r="I46" s="143"/>
      <c r="J46" s="143"/>
      <c r="K46" s="143"/>
      <c r="L46" s="143"/>
    </row>
    <row r="47" spans="2:13" ht="18.75" customHeight="1">
      <c r="B47" s="144"/>
      <c r="C47" s="1" t="s">
        <v>124</v>
      </c>
      <c r="G47" s="144"/>
    </row>
    <row r="48" spans="2:13" ht="18.75" customHeight="1">
      <c r="C48" s="1" t="s">
        <v>123</v>
      </c>
    </row>
    <row r="49" spans="4:7" ht="18.75" customHeight="1">
      <c r="G49" s="144"/>
    </row>
    <row r="50" spans="4:7" ht="18.75" customHeight="1">
      <c r="D50" s="137"/>
    </row>
    <row r="54" spans="4:7" ht="18.75" customHeight="1">
      <c r="F54" s="137"/>
    </row>
    <row r="55" spans="4:7" ht="18.75" customHeight="1">
      <c r="F55" s="137"/>
    </row>
  </sheetData>
  <sheetProtection algorithmName="SHA-512" hashValue="awMYuxmU0MMMHwaFDk1/zRCqtYAWB/6zPwY6r2lpMOHCmbb6VWmleuL1c0gd20Bq6/rcwxOymfRFmk8DNJ6vrQ==" saltValue="jwdYgMy4cm8+7ezYVAefcQ==" spinCount="100000" sheet="1" selectLockedCells="1"/>
  <protectedRanges>
    <protectedRange sqref="C6 F1" name="日付"/>
  </protectedRanges>
  <mergeCells count="55">
    <mergeCell ref="F1:I1"/>
    <mergeCell ref="C6:D6"/>
    <mergeCell ref="B2:L2"/>
    <mergeCell ref="B4:C4"/>
    <mergeCell ref="B7:C7"/>
    <mergeCell ref="D7:L7"/>
    <mergeCell ref="B15:C15"/>
    <mergeCell ref="B16:C16"/>
    <mergeCell ref="D16:F16"/>
    <mergeCell ref="B10:C10"/>
    <mergeCell ref="D10:F10"/>
    <mergeCell ref="B11:C11"/>
    <mergeCell ref="D11:F11"/>
    <mergeCell ref="B12:C12"/>
    <mergeCell ref="D12:L12"/>
    <mergeCell ref="B13:C13"/>
    <mergeCell ref="D13:F13"/>
    <mergeCell ref="B14:C14"/>
    <mergeCell ref="D14:F14"/>
    <mergeCell ref="H14:L14"/>
    <mergeCell ref="D15:F15"/>
    <mergeCell ref="I15:L15"/>
    <mergeCell ref="I42:L42"/>
    <mergeCell ref="H43:H44"/>
    <mergeCell ref="I43:L44"/>
    <mergeCell ref="E28:F28"/>
    <mergeCell ref="E29:F29"/>
    <mergeCell ref="B43:F44"/>
    <mergeCell ref="E27:F27"/>
    <mergeCell ref="I19:L19"/>
    <mergeCell ref="G19:H19"/>
    <mergeCell ref="G16:L16"/>
    <mergeCell ref="B21:L21"/>
    <mergeCell ref="E23:F23"/>
    <mergeCell ref="E24:F24"/>
    <mergeCell ref="E25:F25"/>
    <mergeCell ref="E26:F26"/>
    <mergeCell ref="G23:J23"/>
    <mergeCell ref="B18:C18"/>
    <mergeCell ref="G27:I27"/>
    <mergeCell ref="B19:C19"/>
    <mergeCell ref="D19:F19"/>
    <mergeCell ref="D18:L18"/>
    <mergeCell ref="I10:L10"/>
    <mergeCell ref="G10:H10"/>
    <mergeCell ref="G11:H11"/>
    <mergeCell ref="G13:H13"/>
    <mergeCell ref="I11:L11"/>
    <mergeCell ref="I13:L13"/>
    <mergeCell ref="B8:C8"/>
    <mergeCell ref="D8:L8"/>
    <mergeCell ref="B9:C9"/>
    <mergeCell ref="G9:H9"/>
    <mergeCell ref="D9:F9"/>
    <mergeCell ref="I9:L9"/>
  </mergeCells>
  <phoneticPr fontId="1"/>
  <conditionalFormatting sqref="C6 D7 D8:L9 D10:F11 I10:L11 D12 I13 D13:F16 H14 B24:C24">
    <cfRule type="cellIs" dxfId="12" priority="2" operator="notEqual">
      <formula>""</formula>
    </cfRule>
  </conditionalFormatting>
  <conditionalFormatting sqref="C28">
    <cfRule type="cellIs" dxfId="11" priority="4" operator="lessThanOrEqual">
      <formula>0</formula>
    </cfRule>
  </conditionalFormatting>
  <conditionalFormatting sqref="I6">
    <cfRule type="expression" dxfId="10" priority="1">
      <formula>COUNTA($C$6,$D$7,$D$8,$D$9,$I9,$D$10,$I$10,$D$11,$I$11,$D$12,$D$13,$I$13,$D$14,$H$14,$D$15,$D$16,$B$24,$C$24)=18</formula>
    </cfRule>
  </conditionalFormatting>
  <dataValidations count="6">
    <dataValidation type="list" allowBlank="1" showInputMessage="1" showErrorMessage="1" errorTitle="t車数エラー" error="2,3,4,8,10t車を選んで下さい。" sqref="B24:B26" xr:uid="{BC87CEB9-C3D9-49D1-873E-449FA8F7E3EB}">
      <formula1>$K$23:$K$27</formula1>
    </dataValidation>
    <dataValidation type="custom" allowBlank="1" showInputMessage="1" showErrorMessage="1" errorTitle="エラー" error="車種に対して、換算土量の倍数ではありません。" sqref="C24:C26" xr:uid="{AA74E356-176E-43A2-A55F-FE3E9F6BB8F1}">
      <formula1>IF(C24/(B24/2)-INT(C24/(B24/2))=0,TRUE,)</formula1>
    </dataValidation>
    <dataValidation type="date" operator="greaterThanOrEqual" showInputMessage="1" showErrorMessage="1" errorTitle="エラー" error="申請日が過去の日付です。" sqref="C6:D6" xr:uid="{417D2810-7717-4CCC-A3B8-CEC2BA8287F8}">
      <formula1>TODAY()</formula1>
    </dataValidation>
    <dataValidation type="decimal" operator="greaterThanOrEqual" showInputMessage="1" showErrorMessage="1" errorTitle="数字入力" error="数字を入力して下さい。" sqref="D15:F15" xr:uid="{7B6A18ED-64D6-43AF-AF93-DCC51972E3A3}">
      <formula1>0.5</formula1>
    </dataValidation>
    <dataValidation type="date" operator="greaterThanOrEqual" allowBlank="1" showInputMessage="1" showErrorMessage="1" error="過去の日付です。" sqref="D14:F14" xr:uid="{189101A2-684C-4675-AE64-474F4F08A3BD}">
      <formula1>44562</formula1>
    </dataValidation>
    <dataValidation type="date" operator="greaterThan" allowBlank="1" showInputMessage="1" showErrorMessage="1" errorTitle="日付エラー" error="開始日以後の日付を入力ください。" sqref="H14:L14" xr:uid="{E6B06CB8-BD28-4B91-8C34-205FC0AEDE92}">
      <formula1>D14</formula1>
    </dataValidation>
  </dataValidations>
  <pageMargins left="0.70866141732283472" right="0.19685039370078741" top="0.23622047244094491" bottom="0.19685039370078741" header="0.19685039370078741" footer="0.19685039370078741"/>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7" r:id="rId4" name="Option Button 11">
              <controlPr locked="0" defaultSize="0" autoFill="0" autoLine="0" autoPict="0">
                <anchor moveWithCells="1">
                  <from>
                    <xdr:col>4</xdr:col>
                    <xdr:colOff>95250</xdr:colOff>
                    <xdr:row>31</xdr:row>
                    <xdr:rowOff>9525</xdr:rowOff>
                  </from>
                  <to>
                    <xdr:col>5</xdr:col>
                    <xdr:colOff>95250</xdr:colOff>
                    <xdr:row>31</xdr:row>
                    <xdr:rowOff>266700</xdr:rowOff>
                  </to>
                </anchor>
              </controlPr>
            </control>
          </mc:Choice>
        </mc:AlternateContent>
        <mc:AlternateContent xmlns:mc="http://schemas.openxmlformats.org/markup-compatibility/2006">
          <mc:Choice Requires="x14">
            <control shapeId="55308" r:id="rId5" name="Option Button 12">
              <controlPr locked="0" defaultSize="0" autoFill="0" autoLine="0" autoPict="0">
                <anchor moveWithCells="1">
                  <from>
                    <xdr:col>6</xdr:col>
                    <xdr:colOff>219075</xdr:colOff>
                    <xdr:row>31</xdr:row>
                    <xdr:rowOff>9525</xdr:rowOff>
                  </from>
                  <to>
                    <xdr:col>7</xdr:col>
                    <xdr:colOff>76200</xdr:colOff>
                    <xdr:row>31</xdr:row>
                    <xdr:rowOff>247650</xdr:rowOff>
                  </to>
                </anchor>
              </controlPr>
            </control>
          </mc:Choice>
        </mc:AlternateContent>
        <mc:AlternateContent xmlns:mc="http://schemas.openxmlformats.org/markup-compatibility/2006">
          <mc:Choice Requires="x14">
            <control shapeId="55309" r:id="rId6" name="Group Box 13">
              <controlPr defaultSize="0" autoFill="0" autoPict="0">
                <anchor moveWithCells="1">
                  <from>
                    <xdr:col>1</xdr:col>
                    <xdr:colOff>714375</xdr:colOff>
                    <xdr:row>30</xdr:row>
                    <xdr:rowOff>133350</xdr:rowOff>
                  </from>
                  <to>
                    <xdr:col>7</xdr:col>
                    <xdr:colOff>123825</xdr:colOff>
                    <xdr:row>31</xdr:row>
                    <xdr:rowOff>266700</xdr:rowOff>
                  </to>
                </anchor>
              </controlPr>
            </control>
          </mc:Choice>
        </mc:AlternateContent>
        <mc:AlternateContent xmlns:mc="http://schemas.openxmlformats.org/markup-compatibility/2006">
          <mc:Choice Requires="x14">
            <control shapeId="55310" r:id="rId7" name="Option Button 14">
              <controlPr locked="0" defaultSize="0" autoFill="0" autoLine="0" autoPict="0">
                <anchor moveWithCells="1">
                  <from>
                    <xdr:col>4</xdr:col>
                    <xdr:colOff>95250</xdr:colOff>
                    <xdr:row>32</xdr:row>
                    <xdr:rowOff>9525</xdr:rowOff>
                  </from>
                  <to>
                    <xdr:col>5</xdr:col>
                    <xdr:colOff>95250</xdr:colOff>
                    <xdr:row>32</xdr:row>
                    <xdr:rowOff>266700</xdr:rowOff>
                  </to>
                </anchor>
              </controlPr>
            </control>
          </mc:Choice>
        </mc:AlternateContent>
        <mc:AlternateContent xmlns:mc="http://schemas.openxmlformats.org/markup-compatibility/2006">
          <mc:Choice Requires="x14">
            <control shapeId="55311" r:id="rId8" name="Option Button 15">
              <controlPr locked="0" defaultSize="0" autoFill="0" autoLine="0" autoPict="0">
                <anchor moveWithCells="1">
                  <from>
                    <xdr:col>6</xdr:col>
                    <xdr:colOff>209550</xdr:colOff>
                    <xdr:row>32</xdr:row>
                    <xdr:rowOff>9525</xdr:rowOff>
                  </from>
                  <to>
                    <xdr:col>7</xdr:col>
                    <xdr:colOff>85725</xdr:colOff>
                    <xdr:row>32</xdr:row>
                    <xdr:rowOff>266700</xdr:rowOff>
                  </to>
                </anchor>
              </controlPr>
            </control>
          </mc:Choice>
        </mc:AlternateContent>
        <mc:AlternateContent xmlns:mc="http://schemas.openxmlformats.org/markup-compatibility/2006">
          <mc:Choice Requires="x14">
            <control shapeId="55312" r:id="rId9" name="Group Box 16">
              <controlPr defaultSize="0" autoFill="0" autoPict="0">
                <anchor moveWithCells="1">
                  <from>
                    <xdr:col>1</xdr:col>
                    <xdr:colOff>714375</xdr:colOff>
                    <xdr:row>31</xdr:row>
                    <xdr:rowOff>133350</xdr:rowOff>
                  </from>
                  <to>
                    <xdr:col>7</xdr:col>
                    <xdr:colOff>123825</xdr:colOff>
                    <xdr:row>33</xdr:row>
                    <xdr:rowOff>123825</xdr:rowOff>
                  </to>
                </anchor>
              </controlPr>
            </control>
          </mc:Choice>
        </mc:AlternateContent>
        <mc:AlternateContent xmlns:mc="http://schemas.openxmlformats.org/markup-compatibility/2006">
          <mc:Choice Requires="x14">
            <control shapeId="55316" r:id="rId10" name="Check Box 20">
              <controlPr locked="0" defaultSize="0" autoFill="0" autoLine="0" autoPict="0">
                <anchor moveWithCells="1">
                  <from>
                    <xdr:col>6</xdr:col>
                    <xdr:colOff>219075</xdr:colOff>
                    <xdr:row>34</xdr:row>
                    <xdr:rowOff>9525</xdr:rowOff>
                  </from>
                  <to>
                    <xdr:col>7</xdr:col>
                    <xdr:colOff>85725</xdr:colOff>
                    <xdr:row>34</xdr:row>
                    <xdr:rowOff>266700</xdr:rowOff>
                  </to>
                </anchor>
              </controlPr>
            </control>
          </mc:Choice>
        </mc:AlternateContent>
        <mc:AlternateContent xmlns:mc="http://schemas.openxmlformats.org/markup-compatibility/2006">
          <mc:Choice Requires="x14">
            <control shapeId="55320" r:id="rId11" name="Option Button 24">
              <controlPr defaultSize="0" autoFill="0" autoLine="0" autoPict="0">
                <anchor moveWithCells="1">
                  <from>
                    <xdr:col>4</xdr:col>
                    <xdr:colOff>104775</xdr:colOff>
                    <xdr:row>33</xdr:row>
                    <xdr:rowOff>9525</xdr:rowOff>
                  </from>
                  <to>
                    <xdr:col>5</xdr:col>
                    <xdr:colOff>38100</xdr:colOff>
                    <xdr:row>33</xdr:row>
                    <xdr:rowOff>257175</xdr:rowOff>
                  </to>
                </anchor>
              </controlPr>
            </control>
          </mc:Choice>
        </mc:AlternateContent>
        <mc:AlternateContent xmlns:mc="http://schemas.openxmlformats.org/markup-compatibility/2006">
          <mc:Choice Requires="x14">
            <control shapeId="55321" r:id="rId12" name="Option Button 25">
              <controlPr defaultSize="0" autoFill="0" autoLine="0" autoPict="0">
                <anchor moveWithCells="1">
                  <from>
                    <xdr:col>6</xdr:col>
                    <xdr:colOff>200025</xdr:colOff>
                    <xdr:row>33</xdr:row>
                    <xdr:rowOff>19050</xdr:rowOff>
                  </from>
                  <to>
                    <xdr:col>7</xdr:col>
                    <xdr:colOff>0</xdr:colOff>
                    <xdr:row>33</xdr:row>
                    <xdr:rowOff>266700</xdr:rowOff>
                  </to>
                </anchor>
              </controlPr>
            </control>
          </mc:Choice>
        </mc:AlternateContent>
        <mc:AlternateContent xmlns:mc="http://schemas.openxmlformats.org/markup-compatibility/2006">
          <mc:Choice Requires="x14">
            <control shapeId="55322" r:id="rId13" name="Group Box 26">
              <controlPr defaultSize="0" autoFill="0" autoPict="0">
                <anchor moveWithCells="1">
                  <from>
                    <xdr:col>3</xdr:col>
                    <xdr:colOff>733425</xdr:colOff>
                    <xdr:row>32</xdr:row>
                    <xdr:rowOff>200025</xdr:rowOff>
                  </from>
                  <to>
                    <xdr:col>7</xdr:col>
                    <xdr:colOff>695325</xdr:colOff>
                    <xdr:row>34</xdr:row>
                    <xdr:rowOff>0</xdr:rowOff>
                  </to>
                </anchor>
              </controlPr>
            </control>
          </mc:Choice>
        </mc:AlternateContent>
        <mc:AlternateContent xmlns:mc="http://schemas.openxmlformats.org/markup-compatibility/2006">
          <mc:Choice Requires="x14">
            <control shapeId="55327" r:id="rId14" name="Check Box 31">
              <controlPr defaultSize="0" autoFill="0" autoLine="0" autoPict="0">
                <anchor moveWithCells="1">
                  <from>
                    <xdr:col>1</xdr:col>
                    <xdr:colOff>495300</xdr:colOff>
                    <xdr:row>46</xdr:row>
                    <xdr:rowOff>0</xdr:rowOff>
                  </from>
                  <to>
                    <xdr:col>2</xdr:col>
                    <xdr:colOff>57150</xdr:colOff>
                    <xdr:row>47</xdr:row>
                    <xdr:rowOff>9525</xdr:rowOff>
                  </to>
                </anchor>
              </controlPr>
            </control>
          </mc:Choice>
        </mc:AlternateContent>
        <mc:AlternateContent xmlns:mc="http://schemas.openxmlformats.org/markup-compatibility/2006">
          <mc:Choice Requires="x14">
            <control shapeId="55328" r:id="rId15" name="Check Box 32">
              <controlPr defaultSize="0" autoFill="0" autoLine="0" autoPict="0">
                <anchor moveWithCells="1">
                  <from>
                    <xdr:col>1</xdr:col>
                    <xdr:colOff>495300</xdr:colOff>
                    <xdr:row>46</xdr:row>
                    <xdr:rowOff>228600</xdr:rowOff>
                  </from>
                  <to>
                    <xdr:col>2</xdr:col>
                    <xdr:colOff>57150</xdr:colOff>
                    <xdr:row>48</xdr:row>
                    <xdr:rowOff>0</xdr:rowOff>
                  </to>
                </anchor>
              </controlPr>
            </control>
          </mc:Choice>
        </mc:AlternateContent>
        <mc:AlternateContent xmlns:mc="http://schemas.openxmlformats.org/markup-compatibility/2006">
          <mc:Choice Requires="x14">
            <control shapeId="55330" r:id="rId16" name="Check Box 34">
              <controlPr defaultSize="0" autoFill="0" autoLine="0" autoPict="0">
                <anchor moveWithCells="1">
                  <from>
                    <xdr:col>1</xdr:col>
                    <xdr:colOff>495300</xdr:colOff>
                    <xdr:row>48</xdr:row>
                    <xdr:rowOff>0</xdr:rowOff>
                  </from>
                  <to>
                    <xdr:col>2</xdr:col>
                    <xdr:colOff>57150</xdr:colOff>
                    <xdr:row>49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25008-099E-4C98-9BFE-224D0760D3DF}">
  <sheetPr codeName="Sheet3"/>
  <dimension ref="B1:M39"/>
  <sheetViews>
    <sheetView showZeros="0" zoomScale="90" zoomScaleNormal="90" workbookViewId="0">
      <selection activeCell="B11" sqref="B11"/>
    </sheetView>
  </sheetViews>
  <sheetFormatPr defaultRowHeight="14.25" customHeight="1"/>
  <cols>
    <col min="1" max="1" width="3.625" style="4" customWidth="1"/>
    <col min="2" max="11" width="8.375" style="4" customWidth="1"/>
    <col min="12" max="13" width="3.125" style="4" customWidth="1"/>
    <col min="14" max="16384" width="9" style="4"/>
  </cols>
  <sheetData>
    <row r="1" spans="2:13" s="1" customFormat="1" ht="26.25" customHeight="1">
      <c r="B1" s="312" t="s">
        <v>0</v>
      </c>
      <c r="C1" s="312"/>
      <c r="D1" s="312"/>
      <c r="E1" s="312"/>
      <c r="F1" s="312"/>
      <c r="G1" s="312"/>
      <c r="H1" s="312"/>
      <c r="I1" s="312"/>
      <c r="J1" s="312"/>
      <c r="K1" s="2"/>
    </row>
    <row r="2" spans="2:13" s="1" customFormat="1" ht="18.75" customHeight="1">
      <c r="B2" s="400" t="str">
        <f>申込書!D16</f>
        <v>株式会社アヤシロ</v>
      </c>
      <c r="C2" s="400"/>
      <c r="D2" s="400"/>
      <c r="E2" s="4" t="s">
        <v>24</v>
      </c>
    </row>
    <row r="3" spans="2:13" s="1" customFormat="1" ht="15" customHeight="1">
      <c r="B3" s="367"/>
      <c r="C3" s="367"/>
    </row>
    <row r="4" spans="2:13" s="1" customFormat="1" ht="19.5" customHeight="1">
      <c r="B4" s="28">
        <f>申込書!D12</f>
        <v>0</v>
      </c>
      <c r="C4" s="28"/>
      <c r="D4" s="28"/>
      <c r="E4" s="28"/>
      <c r="G4" s="30" t="s">
        <v>6</v>
      </c>
      <c r="H4" s="29" t="s">
        <v>16</v>
      </c>
      <c r="I4" s="399">
        <f>申込書!D8</f>
        <v>0</v>
      </c>
      <c r="J4" s="399"/>
      <c r="K4" s="399"/>
    </row>
    <row r="5" spans="2:13" s="1" customFormat="1" ht="19.5" customHeight="1">
      <c r="B5" s="399">
        <f>申込書!D13</f>
        <v>0</v>
      </c>
      <c r="C5" s="399"/>
      <c r="D5" s="399"/>
      <c r="E5" s="399"/>
      <c r="H5" s="29" t="s">
        <v>17</v>
      </c>
      <c r="I5" s="399">
        <f>申込書!D7</f>
        <v>0</v>
      </c>
      <c r="J5" s="399"/>
      <c r="K5" s="399"/>
    </row>
    <row r="6" spans="2:13" s="1" customFormat="1" ht="19.5" customHeight="1">
      <c r="B6" s="347"/>
      <c r="C6" s="347"/>
      <c r="D6" s="347"/>
      <c r="H6" s="29" t="s">
        <v>18</v>
      </c>
      <c r="I6" s="399">
        <f>申込書!D9</f>
        <v>0</v>
      </c>
      <c r="J6" s="399"/>
      <c r="K6" s="399"/>
    </row>
    <row r="7" spans="2:13" s="1" customFormat="1" ht="19.5" customHeight="1">
      <c r="B7" s="3"/>
      <c r="C7" s="3"/>
      <c r="H7" s="29"/>
      <c r="I7" s="399"/>
      <c r="J7" s="399"/>
      <c r="K7" s="399"/>
    </row>
    <row r="9" spans="2:13" ht="19.5" customHeight="1">
      <c r="C9" s="400" t="s">
        <v>32</v>
      </c>
      <c r="D9" s="398"/>
      <c r="E9" s="398"/>
      <c r="F9" s="398"/>
      <c r="G9" s="398"/>
      <c r="H9" s="398"/>
      <c r="I9" s="398"/>
      <c r="J9" s="398"/>
      <c r="K9" s="25" t="s">
        <v>30</v>
      </c>
    </row>
    <row r="10" spans="2:13" ht="19.5" thickBot="1">
      <c r="B10" s="26" t="s">
        <v>28</v>
      </c>
      <c r="C10" s="27" t="s">
        <v>23</v>
      </c>
      <c r="D10" s="401" t="s">
        <v>27</v>
      </c>
      <c r="E10" s="384"/>
      <c r="F10" s="383" t="s">
        <v>26</v>
      </c>
      <c r="G10" s="384"/>
      <c r="H10" s="383" t="s">
        <v>25</v>
      </c>
      <c r="I10" s="384"/>
      <c r="J10" s="385" t="s">
        <v>22</v>
      </c>
      <c r="K10" s="386"/>
    </row>
    <row r="11" spans="2:13" ht="14.25" customHeight="1">
      <c r="B11" s="5"/>
      <c r="C11" s="61"/>
      <c r="D11" s="396"/>
      <c r="E11" s="396"/>
      <c r="F11" s="396"/>
      <c r="G11" s="396"/>
      <c r="H11" s="396"/>
      <c r="I11" s="397"/>
      <c r="J11" s="391">
        <f>SUM(D11:I11)</f>
        <v>0</v>
      </c>
      <c r="K11" s="392"/>
      <c r="M11" s="4" t="str">
        <f>IF(J11&gt;0,IF(C11="","月を入力してください",),"")</f>
        <v/>
      </c>
    </row>
    <row r="12" spans="2:13" ht="14.25" customHeight="1">
      <c r="B12" s="7"/>
      <c r="C12" s="62"/>
      <c r="D12" s="394"/>
      <c r="E12" s="394"/>
      <c r="F12" s="394"/>
      <c r="G12" s="394"/>
      <c r="H12" s="394"/>
      <c r="I12" s="395"/>
      <c r="J12" s="391">
        <f>SUM(D12:I12)</f>
        <v>0</v>
      </c>
      <c r="K12" s="392"/>
      <c r="M12" s="4" t="str">
        <f t="shared" ref="M12:M22" si="0">IF(J12&gt;0,IF(C12="","月を入力してください",),"")</f>
        <v/>
      </c>
    </row>
    <row r="13" spans="2:13" ht="14.25" customHeight="1">
      <c r="B13" s="7"/>
      <c r="C13" s="62"/>
      <c r="D13" s="394"/>
      <c r="E13" s="394"/>
      <c r="F13" s="394"/>
      <c r="G13" s="394"/>
      <c r="H13" s="394"/>
      <c r="I13" s="395"/>
      <c r="J13" s="391">
        <f t="shared" ref="J13:J23" si="1">SUM(D13:I13)</f>
        <v>0</v>
      </c>
      <c r="K13" s="392"/>
      <c r="M13" s="4" t="str">
        <f t="shared" si="0"/>
        <v/>
      </c>
    </row>
    <row r="14" spans="2:13" ht="14.25" customHeight="1">
      <c r="B14" s="7"/>
      <c r="C14" s="62"/>
      <c r="D14" s="394"/>
      <c r="E14" s="394"/>
      <c r="F14" s="394"/>
      <c r="G14" s="394"/>
      <c r="H14" s="394"/>
      <c r="I14" s="395"/>
      <c r="J14" s="391">
        <f t="shared" si="1"/>
        <v>0</v>
      </c>
      <c r="K14" s="392"/>
      <c r="M14" s="4" t="str">
        <f t="shared" si="0"/>
        <v/>
      </c>
    </row>
    <row r="15" spans="2:13" ht="14.25" customHeight="1">
      <c r="B15" s="7"/>
      <c r="C15" s="62"/>
      <c r="D15" s="394"/>
      <c r="E15" s="394"/>
      <c r="F15" s="394"/>
      <c r="G15" s="394"/>
      <c r="H15" s="394"/>
      <c r="I15" s="395"/>
      <c r="J15" s="391">
        <f t="shared" si="1"/>
        <v>0</v>
      </c>
      <c r="K15" s="392"/>
      <c r="M15" s="4" t="str">
        <f t="shared" si="0"/>
        <v/>
      </c>
    </row>
    <row r="16" spans="2:13" ht="14.25" customHeight="1">
      <c r="B16" s="7"/>
      <c r="C16" s="62"/>
      <c r="D16" s="394"/>
      <c r="E16" s="394"/>
      <c r="F16" s="394"/>
      <c r="G16" s="394"/>
      <c r="H16" s="394"/>
      <c r="I16" s="395"/>
      <c r="J16" s="391">
        <f t="shared" si="1"/>
        <v>0</v>
      </c>
      <c r="K16" s="392"/>
      <c r="M16" s="4" t="str">
        <f t="shared" si="0"/>
        <v/>
      </c>
    </row>
    <row r="17" spans="2:13" ht="14.25" customHeight="1">
      <c r="B17" s="7"/>
      <c r="C17" s="62"/>
      <c r="D17" s="394"/>
      <c r="E17" s="394"/>
      <c r="F17" s="394"/>
      <c r="G17" s="394"/>
      <c r="H17" s="394"/>
      <c r="I17" s="395"/>
      <c r="J17" s="391">
        <f t="shared" si="1"/>
        <v>0</v>
      </c>
      <c r="K17" s="392"/>
      <c r="M17" s="4" t="str">
        <f t="shared" si="0"/>
        <v/>
      </c>
    </row>
    <row r="18" spans="2:13" ht="14.25" customHeight="1">
      <c r="B18" s="7"/>
      <c r="C18" s="62"/>
      <c r="D18" s="394"/>
      <c r="E18" s="394"/>
      <c r="F18" s="394"/>
      <c r="G18" s="394"/>
      <c r="H18" s="394"/>
      <c r="I18" s="395"/>
      <c r="J18" s="391">
        <f t="shared" si="1"/>
        <v>0</v>
      </c>
      <c r="K18" s="392"/>
      <c r="M18" s="4" t="str">
        <f t="shared" si="0"/>
        <v/>
      </c>
    </row>
    <row r="19" spans="2:13" ht="14.25" customHeight="1">
      <c r="B19" s="7"/>
      <c r="C19" s="62"/>
      <c r="D19" s="394"/>
      <c r="E19" s="394"/>
      <c r="F19" s="394"/>
      <c r="G19" s="394"/>
      <c r="H19" s="394"/>
      <c r="I19" s="395"/>
      <c r="J19" s="391">
        <f t="shared" si="1"/>
        <v>0</v>
      </c>
      <c r="K19" s="392"/>
      <c r="M19" s="4" t="str">
        <f t="shared" si="0"/>
        <v/>
      </c>
    </row>
    <row r="20" spans="2:13" ht="14.25" customHeight="1">
      <c r="B20" s="7"/>
      <c r="C20" s="62"/>
      <c r="D20" s="394"/>
      <c r="E20" s="394"/>
      <c r="F20" s="394"/>
      <c r="G20" s="394"/>
      <c r="H20" s="394"/>
      <c r="I20" s="395"/>
      <c r="J20" s="391">
        <f t="shared" si="1"/>
        <v>0</v>
      </c>
      <c r="K20" s="392"/>
      <c r="M20" s="4" t="str">
        <f t="shared" si="0"/>
        <v/>
      </c>
    </row>
    <row r="21" spans="2:13" ht="14.25" customHeight="1">
      <c r="B21" s="7"/>
      <c r="C21" s="62"/>
      <c r="D21" s="394"/>
      <c r="E21" s="394"/>
      <c r="F21" s="394"/>
      <c r="G21" s="394"/>
      <c r="H21" s="394"/>
      <c r="I21" s="395"/>
      <c r="J21" s="391">
        <f t="shared" si="1"/>
        <v>0</v>
      </c>
      <c r="K21" s="392"/>
      <c r="M21" s="4" t="str">
        <f t="shared" si="0"/>
        <v/>
      </c>
    </row>
    <row r="22" spans="2:13" ht="14.25" customHeight="1" thickBot="1">
      <c r="B22" s="9"/>
      <c r="C22" s="63"/>
      <c r="D22" s="389"/>
      <c r="E22" s="389"/>
      <c r="F22" s="389"/>
      <c r="G22" s="389"/>
      <c r="H22" s="389"/>
      <c r="I22" s="390"/>
      <c r="J22" s="391">
        <f t="shared" si="1"/>
        <v>0</v>
      </c>
      <c r="K22" s="392"/>
      <c r="M22" s="4" t="str">
        <f t="shared" si="0"/>
        <v/>
      </c>
    </row>
    <row r="23" spans="2:13" ht="18" customHeight="1">
      <c r="B23" s="376" t="s">
        <v>29</v>
      </c>
      <c r="C23" s="377"/>
      <c r="D23" s="378">
        <f>SUM(D11:E22)</f>
        <v>0</v>
      </c>
      <c r="E23" s="379"/>
      <c r="F23" s="378">
        <f>SUM(F11:G22)</f>
        <v>0</v>
      </c>
      <c r="G23" s="379"/>
      <c r="H23" s="378">
        <f>SUM(H11:I22)</f>
        <v>0</v>
      </c>
      <c r="I23" s="379"/>
      <c r="J23" s="393">
        <f t="shared" si="1"/>
        <v>0</v>
      </c>
      <c r="K23" s="392"/>
    </row>
    <row r="25" spans="2:13" ht="19.5" customHeight="1">
      <c r="B25" s="78"/>
      <c r="C25" s="4" t="s">
        <v>74</v>
      </c>
      <c r="D25" s="398" t="s">
        <v>112</v>
      </c>
      <c r="E25" s="398"/>
      <c r="F25" s="398"/>
      <c r="G25" s="398"/>
      <c r="H25" s="398"/>
      <c r="I25" s="398"/>
      <c r="J25" s="398"/>
      <c r="K25" s="4" t="s">
        <v>30</v>
      </c>
    </row>
    <row r="26" spans="2:13" ht="19.5" thickBot="1">
      <c r="B26" s="27" t="s">
        <v>28</v>
      </c>
      <c r="C26" s="27" t="s">
        <v>23</v>
      </c>
      <c r="D26" s="383" t="s">
        <v>27</v>
      </c>
      <c r="E26" s="384"/>
      <c r="F26" s="383" t="s">
        <v>26</v>
      </c>
      <c r="G26" s="384"/>
      <c r="H26" s="383" t="s">
        <v>25</v>
      </c>
      <c r="I26" s="384"/>
      <c r="J26" s="385" t="s">
        <v>22</v>
      </c>
      <c r="K26" s="386"/>
    </row>
    <row r="27" spans="2:13" ht="14.25" customHeight="1">
      <c r="B27" s="5"/>
      <c r="C27" s="6"/>
      <c r="D27" s="387"/>
      <c r="E27" s="387"/>
      <c r="F27" s="387"/>
      <c r="G27" s="387"/>
      <c r="H27" s="387"/>
      <c r="I27" s="388"/>
      <c r="J27" s="374">
        <f>SUM(D27:I27)</f>
        <v>0</v>
      </c>
      <c r="K27" s="375"/>
      <c r="M27" s="4" t="str">
        <f>IF(J27&gt;0,IF(C27="","月を入力してください",),"")</f>
        <v/>
      </c>
    </row>
    <row r="28" spans="2:13" ht="14.25" customHeight="1">
      <c r="B28" s="7"/>
      <c r="C28" s="8"/>
      <c r="D28" s="381"/>
      <c r="E28" s="381"/>
      <c r="F28" s="381"/>
      <c r="G28" s="381"/>
      <c r="H28" s="381"/>
      <c r="I28" s="382"/>
      <c r="J28" s="374">
        <f t="shared" ref="J28:J39" si="2">SUM(D28:I28)</f>
        <v>0</v>
      </c>
      <c r="K28" s="375"/>
      <c r="M28" s="4" t="str">
        <f t="shared" ref="M28:M38" si="3">IF(J28&gt;0,IF(C28="","月を入力してください",),"")</f>
        <v/>
      </c>
    </row>
    <row r="29" spans="2:13" ht="14.25" customHeight="1">
      <c r="B29" s="7"/>
      <c r="C29" s="8"/>
      <c r="D29" s="381"/>
      <c r="E29" s="381"/>
      <c r="F29" s="381"/>
      <c r="G29" s="381"/>
      <c r="H29" s="381"/>
      <c r="I29" s="382"/>
      <c r="J29" s="374">
        <f t="shared" si="2"/>
        <v>0</v>
      </c>
      <c r="K29" s="375"/>
      <c r="M29" s="4" t="str">
        <f t="shared" si="3"/>
        <v/>
      </c>
    </row>
    <row r="30" spans="2:13" ht="14.25" customHeight="1">
      <c r="B30" s="7"/>
      <c r="C30" s="8"/>
      <c r="D30" s="381"/>
      <c r="E30" s="381"/>
      <c r="F30" s="381"/>
      <c r="G30" s="381"/>
      <c r="H30" s="381"/>
      <c r="I30" s="382"/>
      <c r="J30" s="374">
        <f t="shared" si="2"/>
        <v>0</v>
      </c>
      <c r="K30" s="375"/>
      <c r="M30" s="4" t="str">
        <f t="shared" si="3"/>
        <v/>
      </c>
    </row>
    <row r="31" spans="2:13" ht="14.25" customHeight="1">
      <c r="B31" s="7"/>
      <c r="C31" s="8"/>
      <c r="D31" s="381"/>
      <c r="E31" s="381"/>
      <c r="F31" s="381"/>
      <c r="G31" s="381"/>
      <c r="H31" s="381"/>
      <c r="I31" s="382"/>
      <c r="J31" s="374">
        <f t="shared" si="2"/>
        <v>0</v>
      </c>
      <c r="K31" s="375"/>
      <c r="M31" s="4" t="str">
        <f t="shared" si="3"/>
        <v/>
      </c>
    </row>
    <row r="32" spans="2:13" ht="14.25" customHeight="1">
      <c r="B32" s="7"/>
      <c r="C32" s="8"/>
      <c r="D32" s="381"/>
      <c r="E32" s="381"/>
      <c r="F32" s="381"/>
      <c r="G32" s="381"/>
      <c r="H32" s="381"/>
      <c r="I32" s="382"/>
      <c r="J32" s="374">
        <f t="shared" si="2"/>
        <v>0</v>
      </c>
      <c r="K32" s="375"/>
      <c r="M32" s="4" t="str">
        <f t="shared" si="3"/>
        <v/>
      </c>
    </row>
    <row r="33" spans="2:13" ht="14.25" customHeight="1">
      <c r="B33" s="7"/>
      <c r="C33" s="8"/>
      <c r="D33" s="381"/>
      <c r="E33" s="381"/>
      <c r="F33" s="381"/>
      <c r="G33" s="381"/>
      <c r="H33" s="381"/>
      <c r="I33" s="382"/>
      <c r="J33" s="374">
        <f t="shared" si="2"/>
        <v>0</v>
      </c>
      <c r="K33" s="375"/>
      <c r="M33" s="4" t="str">
        <f t="shared" si="3"/>
        <v/>
      </c>
    </row>
    <row r="34" spans="2:13" ht="14.25" customHeight="1">
      <c r="B34" s="7"/>
      <c r="C34" s="8"/>
      <c r="D34" s="381"/>
      <c r="E34" s="381"/>
      <c r="F34" s="381"/>
      <c r="G34" s="381"/>
      <c r="H34" s="381"/>
      <c r="I34" s="382"/>
      <c r="J34" s="374">
        <f t="shared" si="2"/>
        <v>0</v>
      </c>
      <c r="K34" s="375"/>
      <c r="M34" s="4" t="str">
        <f t="shared" si="3"/>
        <v/>
      </c>
    </row>
    <row r="35" spans="2:13" ht="14.25" customHeight="1">
      <c r="B35" s="7"/>
      <c r="C35" s="8"/>
      <c r="D35" s="381"/>
      <c r="E35" s="381"/>
      <c r="F35" s="381"/>
      <c r="G35" s="381"/>
      <c r="H35" s="381"/>
      <c r="I35" s="382"/>
      <c r="J35" s="374">
        <f t="shared" si="2"/>
        <v>0</v>
      </c>
      <c r="K35" s="375"/>
      <c r="M35" s="4" t="str">
        <f t="shared" si="3"/>
        <v/>
      </c>
    </row>
    <row r="36" spans="2:13" ht="14.25" customHeight="1">
      <c r="B36" s="7"/>
      <c r="C36" s="8"/>
      <c r="D36" s="381"/>
      <c r="E36" s="381"/>
      <c r="F36" s="381"/>
      <c r="G36" s="381"/>
      <c r="H36" s="381"/>
      <c r="I36" s="382"/>
      <c r="J36" s="374">
        <f t="shared" si="2"/>
        <v>0</v>
      </c>
      <c r="K36" s="375"/>
      <c r="M36" s="4" t="str">
        <f t="shared" si="3"/>
        <v/>
      </c>
    </row>
    <row r="37" spans="2:13" ht="14.25" customHeight="1">
      <c r="B37" s="7"/>
      <c r="C37" s="8"/>
      <c r="D37" s="381"/>
      <c r="E37" s="381"/>
      <c r="F37" s="381"/>
      <c r="G37" s="381"/>
      <c r="H37" s="381"/>
      <c r="I37" s="382"/>
      <c r="J37" s="374">
        <f t="shared" si="2"/>
        <v>0</v>
      </c>
      <c r="K37" s="375"/>
      <c r="M37" s="4" t="str">
        <f t="shared" si="3"/>
        <v/>
      </c>
    </row>
    <row r="38" spans="2:13" ht="14.25" customHeight="1" thickBot="1">
      <c r="B38" s="9"/>
      <c r="C38" s="10"/>
      <c r="D38" s="372"/>
      <c r="E38" s="372"/>
      <c r="F38" s="372"/>
      <c r="G38" s="372"/>
      <c r="H38" s="372"/>
      <c r="I38" s="373"/>
      <c r="J38" s="374">
        <f t="shared" si="2"/>
        <v>0</v>
      </c>
      <c r="K38" s="375"/>
      <c r="M38" s="4" t="str">
        <f t="shared" si="3"/>
        <v/>
      </c>
    </row>
    <row r="39" spans="2:13" ht="18" customHeight="1">
      <c r="B39" s="376" t="s">
        <v>29</v>
      </c>
      <c r="C39" s="377"/>
      <c r="D39" s="378">
        <f>SUM(D27:E38)</f>
        <v>0</v>
      </c>
      <c r="E39" s="379"/>
      <c r="F39" s="378">
        <f>SUM(F27:G38)</f>
        <v>0</v>
      </c>
      <c r="G39" s="379"/>
      <c r="H39" s="378">
        <f>SUM(H27:I38)</f>
        <v>0</v>
      </c>
      <c r="I39" s="379"/>
      <c r="J39" s="380">
        <f t="shared" si="2"/>
        <v>0</v>
      </c>
      <c r="K39" s="375"/>
    </row>
  </sheetData>
  <sheetProtection algorithmName="SHA-512" hashValue="Ma2coF1PwGaWqq7P8n8ZwdlNeaYaaRsKXDrhp4Bd5WC+BpN27as2FtZWxFnqjBOlN2I2eZpRbB+9ZW8uqQdC+A==" saltValue="jcMVHZZpBsD/G2Eiiqx+5w==" spinCount="100000" sheet="1" selectLockedCells="1"/>
  <mergeCells count="125">
    <mergeCell ref="D25:J25"/>
    <mergeCell ref="B5:E5"/>
    <mergeCell ref="I5:K5"/>
    <mergeCell ref="B6:D6"/>
    <mergeCell ref="I6:K6"/>
    <mergeCell ref="I7:K7"/>
    <mergeCell ref="C9:J9"/>
    <mergeCell ref="B1:J1"/>
    <mergeCell ref="B3:C3"/>
    <mergeCell ref="I4:K4"/>
    <mergeCell ref="B2:D2"/>
    <mergeCell ref="D12:E12"/>
    <mergeCell ref="F12:G12"/>
    <mergeCell ref="H12:I12"/>
    <mergeCell ref="J12:K12"/>
    <mergeCell ref="D13:E13"/>
    <mergeCell ref="F13:G13"/>
    <mergeCell ref="H13:I13"/>
    <mergeCell ref="J13:K13"/>
    <mergeCell ref="D10:E10"/>
    <mergeCell ref="F10:G10"/>
    <mergeCell ref="H10:I10"/>
    <mergeCell ref="J10:K10"/>
    <mergeCell ref="D11:E11"/>
    <mergeCell ref="F11:G11"/>
    <mergeCell ref="H11:I11"/>
    <mergeCell ref="J11:K11"/>
    <mergeCell ref="D16:E16"/>
    <mergeCell ref="F16:G16"/>
    <mergeCell ref="H16:I16"/>
    <mergeCell ref="J16:K16"/>
    <mergeCell ref="D17:E17"/>
    <mergeCell ref="F17:G17"/>
    <mergeCell ref="H17:I17"/>
    <mergeCell ref="J17:K17"/>
    <mergeCell ref="D14:E14"/>
    <mergeCell ref="F14:G14"/>
    <mergeCell ref="H14:I14"/>
    <mergeCell ref="J14:K14"/>
    <mergeCell ref="D15:E15"/>
    <mergeCell ref="F15:G15"/>
    <mergeCell ref="H15:I15"/>
    <mergeCell ref="J15:K15"/>
    <mergeCell ref="D20:E20"/>
    <mergeCell ref="F20:G20"/>
    <mergeCell ref="H20:I20"/>
    <mergeCell ref="J20:K20"/>
    <mergeCell ref="D21:E21"/>
    <mergeCell ref="F21:G21"/>
    <mergeCell ref="H21:I21"/>
    <mergeCell ref="J21:K21"/>
    <mergeCell ref="D18:E18"/>
    <mergeCell ref="F18:G18"/>
    <mergeCell ref="H18:I18"/>
    <mergeCell ref="J18:K18"/>
    <mergeCell ref="D19:E19"/>
    <mergeCell ref="F19:G19"/>
    <mergeCell ref="H19:I19"/>
    <mergeCell ref="J19:K19"/>
    <mergeCell ref="D22:E22"/>
    <mergeCell ref="F22:G22"/>
    <mergeCell ref="H22:I22"/>
    <mergeCell ref="J22:K22"/>
    <mergeCell ref="B23:C23"/>
    <mergeCell ref="D23:E23"/>
    <mergeCell ref="F23:G23"/>
    <mergeCell ref="H23:I23"/>
    <mergeCell ref="J23:K23"/>
    <mergeCell ref="D28:E28"/>
    <mergeCell ref="F28:G28"/>
    <mergeCell ref="H28:I28"/>
    <mergeCell ref="J28:K28"/>
    <mergeCell ref="D29:E29"/>
    <mergeCell ref="F29:G29"/>
    <mergeCell ref="H29:I29"/>
    <mergeCell ref="J29:K29"/>
    <mergeCell ref="D26:E26"/>
    <mergeCell ref="F26:G26"/>
    <mergeCell ref="H26:I26"/>
    <mergeCell ref="J26:K26"/>
    <mergeCell ref="D27:E27"/>
    <mergeCell ref="F27:G27"/>
    <mergeCell ref="H27:I27"/>
    <mergeCell ref="J27:K27"/>
    <mergeCell ref="D32:E32"/>
    <mergeCell ref="F32:G32"/>
    <mergeCell ref="H32:I32"/>
    <mergeCell ref="J32:K32"/>
    <mergeCell ref="D33:E33"/>
    <mergeCell ref="F33:G33"/>
    <mergeCell ref="H33:I33"/>
    <mergeCell ref="J33:K33"/>
    <mergeCell ref="D30:E30"/>
    <mergeCell ref="F30:G30"/>
    <mergeCell ref="H30:I30"/>
    <mergeCell ref="J30:K30"/>
    <mergeCell ref="D31:E31"/>
    <mergeCell ref="F31:G31"/>
    <mergeCell ref="H31:I31"/>
    <mergeCell ref="J31:K31"/>
    <mergeCell ref="D36:E36"/>
    <mergeCell ref="F36:G36"/>
    <mergeCell ref="H36:I36"/>
    <mergeCell ref="J36:K36"/>
    <mergeCell ref="D37:E37"/>
    <mergeCell ref="F37:G37"/>
    <mergeCell ref="H37:I37"/>
    <mergeCell ref="J37:K37"/>
    <mergeCell ref="D34:E34"/>
    <mergeCell ref="F34:G34"/>
    <mergeCell ref="H34:I34"/>
    <mergeCell ref="J34:K34"/>
    <mergeCell ref="D35:E35"/>
    <mergeCell ref="F35:G35"/>
    <mergeCell ref="H35:I35"/>
    <mergeCell ref="J35:K35"/>
    <mergeCell ref="D38:E38"/>
    <mergeCell ref="F38:G38"/>
    <mergeCell ref="H38:I38"/>
    <mergeCell ref="J38:K38"/>
    <mergeCell ref="B39:C39"/>
    <mergeCell ref="D39:E39"/>
    <mergeCell ref="F39:G39"/>
    <mergeCell ref="H39:I39"/>
    <mergeCell ref="J39:K39"/>
  </mergeCells>
  <phoneticPr fontId="1"/>
  <conditionalFormatting sqref="B25">
    <cfRule type="expression" dxfId="9" priority="1">
      <formula>IF(#REF!=1,TRUE,)</formula>
    </cfRule>
  </conditionalFormatting>
  <pageMargins left="0.31" right="0.19685039370078741" top="0.39370078740157483" bottom="0.27559055118110237" header="0.31496062992125984" footer="0.19685039370078741"/>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50D55-CBF7-4110-A612-1F653AFAAC1E}">
  <sheetPr codeName="Sheet1">
    <pageSetUpPr fitToPage="1"/>
  </sheetPr>
  <dimension ref="A1:O49"/>
  <sheetViews>
    <sheetView zoomScaleNormal="100" workbookViewId="0">
      <selection activeCell="J3" sqref="J3"/>
    </sheetView>
  </sheetViews>
  <sheetFormatPr defaultRowHeight="18" customHeight="1"/>
  <cols>
    <col min="1" max="2" width="9.25" style="19" customWidth="1"/>
    <col min="3" max="3" width="6" style="19" customWidth="1"/>
    <col min="4" max="4" width="12.25" style="18" customWidth="1"/>
    <col min="5" max="5" width="8.125" style="19" bestFit="1" customWidth="1"/>
    <col min="6" max="6" width="4.25" style="18" customWidth="1"/>
    <col min="7" max="7" width="9.25" style="18" customWidth="1"/>
    <col min="8" max="8" width="12.25" style="18" customWidth="1"/>
    <col min="9" max="9" width="6.75" style="18" customWidth="1"/>
    <col min="10" max="10" width="16.625" style="18" customWidth="1"/>
    <col min="11" max="11" width="4.625" style="18" hidden="1" customWidth="1"/>
    <col min="12" max="12" width="15.625" style="18" hidden="1" customWidth="1"/>
    <col min="13" max="13" width="10.625" style="18" hidden="1" customWidth="1"/>
    <col min="14" max="14" width="10.5" style="18" hidden="1" customWidth="1"/>
    <col min="15" max="15" width="9" style="18" hidden="1" customWidth="1"/>
    <col min="16" max="246" width="9" style="18"/>
    <col min="247" max="249" width="4.25" style="18" customWidth="1"/>
    <col min="250" max="250" width="9" style="18"/>
    <col min="251" max="251" width="9" style="18" customWidth="1"/>
    <col min="252" max="252" width="9" style="18"/>
    <col min="253" max="253" width="10.375" style="18" customWidth="1"/>
    <col min="254" max="254" width="7.375" style="18" customWidth="1"/>
    <col min="255" max="255" width="5.125" style="18" customWidth="1"/>
    <col min="256" max="256" width="9" style="18"/>
    <col min="257" max="257" width="9.875" style="18" customWidth="1"/>
    <col min="258" max="502" width="9" style="18"/>
    <col min="503" max="505" width="4.25" style="18" customWidth="1"/>
    <col min="506" max="506" width="9" style="18"/>
    <col min="507" max="507" width="9" style="18" customWidth="1"/>
    <col min="508" max="508" width="9" style="18"/>
    <col min="509" max="509" width="10.375" style="18" customWidth="1"/>
    <col min="510" max="510" width="7.375" style="18" customWidth="1"/>
    <col min="511" max="511" width="5.125" style="18" customWidth="1"/>
    <col min="512" max="512" width="9" style="18"/>
    <col min="513" max="513" width="9.875" style="18" customWidth="1"/>
    <col min="514" max="758" width="9" style="18"/>
    <col min="759" max="761" width="4.25" style="18" customWidth="1"/>
    <col min="762" max="762" width="9" style="18"/>
    <col min="763" max="763" width="9" style="18" customWidth="1"/>
    <col min="764" max="764" width="9" style="18"/>
    <col min="765" max="765" width="10.375" style="18" customWidth="1"/>
    <col min="766" max="766" width="7.375" style="18" customWidth="1"/>
    <col min="767" max="767" width="5.125" style="18" customWidth="1"/>
    <col min="768" max="768" width="9" style="18"/>
    <col min="769" max="769" width="9.875" style="18" customWidth="1"/>
    <col min="770" max="1014" width="9" style="18"/>
    <col min="1015" max="1017" width="4.25" style="18" customWidth="1"/>
    <col min="1018" max="1018" width="9" style="18"/>
    <col min="1019" max="1019" width="9" style="18" customWidth="1"/>
    <col min="1020" max="1020" width="9" style="18"/>
    <col min="1021" max="1021" width="10.375" style="18" customWidth="1"/>
    <col min="1022" max="1022" width="7.375" style="18" customWidth="1"/>
    <col min="1023" max="1023" width="5.125" style="18" customWidth="1"/>
    <col min="1024" max="1024" width="9" style="18"/>
    <col min="1025" max="1025" width="9.875" style="18" customWidth="1"/>
    <col min="1026" max="1270" width="9" style="18"/>
    <col min="1271" max="1273" width="4.25" style="18" customWidth="1"/>
    <col min="1274" max="1274" width="9" style="18"/>
    <col min="1275" max="1275" width="9" style="18" customWidth="1"/>
    <col min="1276" max="1276" width="9" style="18"/>
    <col min="1277" max="1277" width="10.375" style="18" customWidth="1"/>
    <col min="1278" max="1278" width="7.375" style="18" customWidth="1"/>
    <col min="1279" max="1279" width="5.125" style="18" customWidth="1"/>
    <col min="1280" max="1280" width="9" style="18"/>
    <col min="1281" max="1281" width="9.875" style="18" customWidth="1"/>
    <col min="1282" max="1526" width="9" style="18"/>
    <col min="1527" max="1529" width="4.25" style="18" customWidth="1"/>
    <col min="1530" max="1530" width="9" style="18"/>
    <col min="1531" max="1531" width="9" style="18" customWidth="1"/>
    <col min="1532" max="1532" width="9" style="18"/>
    <col min="1533" max="1533" width="10.375" style="18" customWidth="1"/>
    <col min="1534" max="1534" width="7.375" style="18" customWidth="1"/>
    <col min="1535" max="1535" width="5.125" style="18" customWidth="1"/>
    <col min="1536" max="1536" width="9" style="18"/>
    <col min="1537" max="1537" width="9.875" style="18" customWidth="1"/>
    <col min="1538" max="1782" width="9" style="18"/>
    <col min="1783" max="1785" width="4.25" style="18" customWidth="1"/>
    <col min="1786" max="1786" width="9" style="18"/>
    <col min="1787" max="1787" width="9" style="18" customWidth="1"/>
    <col min="1788" max="1788" width="9" style="18"/>
    <col min="1789" max="1789" width="10.375" style="18" customWidth="1"/>
    <col min="1790" max="1790" width="7.375" style="18" customWidth="1"/>
    <col min="1791" max="1791" width="5.125" style="18" customWidth="1"/>
    <col min="1792" max="1792" width="9" style="18"/>
    <col min="1793" max="1793" width="9.875" style="18" customWidth="1"/>
    <col min="1794" max="2038" width="9" style="18"/>
    <col min="2039" max="2041" width="4.25" style="18" customWidth="1"/>
    <col min="2042" max="2042" width="9" style="18"/>
    <col min="2043" max="2043" width="9" style="18" customWidth="1"/>
    <col min="2044" max="2044" width="9" style="18"/>
    <col min="2045" max="2045" width="10.375" style="18" customWidth="1"/>
    <col min="2046" max="2046" width="7.375" style="18" customWidth="1"/>
    <col min="2047" max="2047" width="5.125" style="18" customWidth="1"/>
    <col min="2048" max="2048" width="9" style="18"/>
    <col min="2049" max="2049" width="9.875" style="18" customWidth="1"/>
    <col min="2050" max="2294" width="9" style="18"/>
    <col min="2295" max="2297" width="4.25" style="18" customWidth="1"/>
    <col min="2298" max="2298" width="9" style="18"/>
    <col min="2299" max="2299" width="9" style="18" customWidth="1"/>
    <col min="2300" max="2300" width="9" style="18"/>
    <col min="2301" max="2301" width="10.375" style="18" customWidth="1"/>
    <col min="2302" max="2302" width="7.375" style="18" customWidth="1"/>
    <col min="2303" max="2303" width="5.125" style="18" customWidth="1"/>
    <col min="2304" max="2304" width="9" style="18"/>
    <col min="2305" max="2305" width="9.875" style="18" customWidth="1"/>
    <col min="2306" max="2550" width="9" style="18"/>
    <col min="2551" max="2553" width="4.25" style="18" customWidth="1"/>
    <col min="2554" max="2554" width="9" style="18"/>
    <col min="2555" max="2555" width="9" style="18" customWidth="1"/>
    <col min="2556" max="2556" width="9" style="18"/>
    <col min="2557" max="2557" width="10.375" style="18" customWidth="1"/>
    <col min="2558" max="2558" width="7.375" style="18" customWidth="1"/>
    <col min="2559" max="2559" width="5.125" style="18" customWidth="1"/>
    <col min="2560" max="2560" width="9" style="18"/>
    <col min="2561" max="2561" width="9.875" style="18" customWidth="1"/>
    <col min="2562" max="2806" width="9" style="18"/>
    <col min="2807" max="2809" width="4.25" style="18" customWidth="1"/>
    <col min="2810" max="2810" width="9" style="18"/>
    <col min="2811" max="2811" width="9" style="18" customWidth="1"/>
    <col min="2812" max="2812" width="9" style="18"/>
    <col min="2813" max="2813" width="10.375" style="18" customWidth="1"/>
    <col min="2814" max="2814" width="7.375" style="18" customWidth="1"/>
    <col min="2815" max="2815" width="5.125" style="18" customWidth="1"/>
    <col min="2816" max="2816" width="9" style="18"/>
    <col min="2817" max="2817" width="9.875" style="18" customWidth="1"/>
    <col min="2818" max="3062" width="9" style="18"/>
    <col min="3063" max="3065" width="4.25" style="18" customWidth="1"/>
    <col min="3066" max="3066" width="9" style="18"/>
    <col min="3067" max="3067" width="9" style="18" customWidth="1"/>
    <col min="3068" max="3068" width="9" style="18"/>
    <col min="3069" max="3069" width="10.375" style="18" customWidth="1"/>
    <col min="3070" max="3070" width="7.375" style="18" customWidth="1"/>
    <col min="3071" max="3071" width="5.125" style="18" customWidth="1"/>
    <col min="3072" max="3072" width="9" style="18"/>
    <col min="3073" max="3073" width="9.875" style="18" customWidth="1"/>
    <col min="3074" max="3318" width="9" style="18"/>
    <col min="3319" max="3321" width="4.25" style="18" customWidth="1"/>
    <col min="3322" max="3322" width="9" style="18"/>
    <col min="3323" max="3323" width="9" style="18" customWidth="1"/>
    <col min="3324" max="3324" width="9" style="18"/>
    <col min="3325" max="3325" width="10.375" style="18" customWidth="1"/>
    <col min="3326" max="3326" width="7.375" style="18" customWidth="1"/>
    <col min="3327" max="3327" width="5.125" style="18" customWidth="1"/>
    <col min="3328" max="3328" width="9" style="18"/>
    <col min="3329" max="3329" width="9.875" style="18" customWidth="1"/>
    <col min="3330" max="3574" width="9" style="18"/>
    <col min="3575" max="3577" width="4.25" style="18" customWidth="1"/>
    <col min="3578" max="3578" width="9" style="18"/>
    <col min="3579" max="3579" width="9" style="18" customWidth="1"/>
    <col min="3580" max="3580" width="9" style="18"/>
    <col min="3581" max="3581" width="10.375" style="18" customWidth="1"/>
    <col min="3582" max="3582" width="7.375" style="18" customWidth="1"/>
    <col min="3583" max="3583" width="5.125" style="18" customWidth="1"/>
    <col min="3584" max="3584" width="9" style="18"/>
    <col min="3585" max="3585" width="9.875" style="18" customWidth="1"/>
    <col min="3586" max="3830" width="9" style="18"/>
    <col min="3831" max="3833" width="4.25" style="18" customWidth="1"/>
    <col min="3834" max="3834" width="9" style="18"/>
    <col min="3835" max="3835" width="9" style="18" customWidth="1"/>
    <col min="3836" max="3836" width="9" style="18"/>
    <col min="3837" max="3837" width="10.375" style="18" customWidth="1"/>
    <col min="3838" max="3838" width="7.375" style="18" customWidth="1"/>
    <col min="3839" max="3839" width="5.125" style="18" customWidth="1"/>
    <col min="3840" max="3840" width="9" style="18"/>
    <col min="3841" max="3841" width="9.875" style="18" customWidth="1"/>
    <col min="3842" max="4086" width="9" style="18"/>
    <col min="4087" max="4089" width="4.25" style="18" customWidth="1"/>
    <col min="4090" max="4090" width="9" style="18"/>
    <col min="4091" max="4091" width="9" style="18" customWidth="1"/>
    <col min="4092" max="4092" width="9" style="18"/>
    <col min="4093" max="4093" width="10.375" style="18" customWidth="1"/>
    <col min="4094" max="4094" width="7.375" style="18" customWidth="1"/>
    <col min="4095" max="4095" width="5.125" style="18" customWidth="1"/>
    <col min="4096" max="4096" width="9" style="18"/>
    <col min="4097" max="4097" width="9.875" style="18" customWidth="1"/>
    <col min="4098" max="4342" width="9" style="18"/>
    <col min="4343" max="4345" width="4.25" style="18" customWidth="1"/>
    <col min="4346" max="4346" width="9" style="18"/>
    <col min="4347" max="4347" width="9" style="18" customWidth="1"/>
    <col min="4348" max="4348" width="9" style="18"/>
    <col min="4349" max="4349" width="10.375" style="18" customWidth="1"/>
    <col min="4350" max="4350" width="7.375" style="18" customWidth="1"/>
    <col min="4351" max="4351" width="5.125" style="18" customWidth="1"/>
    <col min="4352" max="4352" width="9" style="18"/>
    <col min="4353" max="4353" width="9.875" style="18" customWidth="1"/>
    <col min="4354" max="4598" width="9" style="18"/>
    <col min="4599" max="4601" width="4.25" style="18" customWidth="1"/>
    <col min="4602" max="4602" width="9" style="18"/>
    <col min="4603" max="4603" width="9" style="18" customWidth="1"/>
    <col min="4604" max="4604" width="9" style="18"/>
    <col min="4605" max="4605" width="10.375" style="18" customWidth="1"/>
    <col min="4606" max="4606" width="7.375" style="18" customWidth="1"/>
    <col min="4607" max="4607" width="5.125" style="18" customWidth="1"/>
    <col min="4608" max="4608" width="9" style="18"/>
    <col min="4609" max="4609" width="9.875" style="18" customWidth="1"/>
    <col min="4610" max="4854" width="9" style="18"/>
    <col min="4855" max="4857" width="4.25" style="18" customWidth="1"/>
    <col min="4858" max="4858" width="9" style="18"/>
    <col min="4859" max="4859" width="9" style="18" customWidth="1"/>
    <col min="4860" max="4860" width="9" style="18"/>
    <col min="4861" max="4861" width="10.375" style="18" customWidth="1"/>
    <col min="4862" max="4862" width="7.375" style="18" customWidth="1"/>
    <col min="4863" max="4863" width="5.125" style="18" customWidth="1"/>
    <col min="4864" max="4864" width="9" style="18"/>
    <col min="4865" max="4865" width="9.875" style="18" customWidth="1"/>
    <col min="4866" max="5110" width="9" style="18"/>
    <col min="5111" max="5113" width="4.25" style="18" customWidth="1"/>
    <col min="5114" max="5114" width="9" style="18"/>
    <col min="5115" max="5115" width="9" style="18" customWidth="1"/>
    <col min="5116" max="5116" width="9" style="18"/>
    <col min="5117" max="5117" width="10.375" style="18" customWidth="1"/>
    <col min="5118" max="5118" width="7.375" style="18" customWidth="1"/>
    <col min="5119" max="5119" width="5.125" style="18" customWidth="1"/>
    <col min="5120" max="5120" width="9" style="18"/>
    <col min="5121" max="5121" width="9.875" style="18" customWidth="1"/>
    <col min="5122" max="5366" width="9" style="18"/>
    <col min="5367" max="5369" width="4.25" style="18" customWidth="1"/>
    <col min="5370" max="5370" width="9" style="18"/>
    <col min="5371" max="5371" width="9" style="18" customWidth="1"/>
    <col min="5372" max="5372" width="9" style="18"/>
    <col min="5373" max="5373" width="10.375" style="18" customWidth="1"/>
    <col min="5374" max="5374" width="7.375" style="18" customWidth="1"/>
    <col min="5375" max="5375" width="5.125" style="18" customWidth="1"/>
    <col min="5376" max="5376" width="9" style="18"/>
    <col min="5377" max="5377" width="9.875" style="18" customWidth="1"/>
    <col min="5378" max="5622" width="9" style="18"/>
    <col min="5623" max="5625" width="4.25" style="18" customWidth="1"/>
    <col min="5626" max="5626" width="9" style="18"/>
    <col min="5627" max="5627" width="9" style="18" customWidth="1"/>
    <col min="5628" max="5628" width="9" style="18"/>
    <col min="5629" max="5629" width="10.375" style="18" customWidth="1"/>
    <col min="5630" max="5630" width="7.375" style="18" customWidth="1"/>
    <col min="5631" max="5631" width="5.125" style="18" customWidth="1"/>
    <col min="5632" max="5632" width="9" style="18"/>
    <col min="5633" max="5633" width="9.875" style="18" customWidth="1"/>
    <col min="5634" max="5878" width="9" style="18"/>
    <col min="5879" max="5881" width="4.25" style="18" customWidth="1"/>
    <col min="5882" max="5882" width="9" style="18"/>
    <col min="5883" max="5883" width="9" style="18" customWidth="1"/>
    <col min="5884" max="5884" width="9" style="18"/>
    <col min="5885" max="5885" width="10.375" style="18" customWidth="1"/>
    <col min="5886" max="5886" width="7.375" style="18" customWidth="1"/>
    <col min="5887" max="5887" width="5.125" style="18" customWidth="1"/>
    <col min="5888" max="5888" width="9" style="18"/>
    <col min="5889" max="5889" width="9.875" style="18" customWidth="1"/>
    <col min="5890" max="6134" width="9" style="18"/>
    <col min="6135" max="6137" width="4.25" style="18" customWidth="1"/>
    <col min="6138" max="6138" width="9" style="18"/>
    <col min="6139" max="6139" width="9" style="18" customWidth="1"/>
    <col min="6140" max="6140" width="9" style="18"/>
    <col min="6141" max="6141" width="10.375" style="18" customWidth="1"/>
    <col min="6142" max="6142" width="7.375" style="18" customWidth="1"/>
    <col min="6143" max="6143" width="5.125" style="18" customWidth="1"/>
    <col min="6144" max="6144" width="9" style="18"/>
    <col min="6145" max="6145" width="9.875" style="18" customWidth="1"/>
    <col min="6146" max="6390" width="9" style="18"/>
    <col min="6391" max="6393" width="4.25" style="18" customWidth="1"/>
    <col min="6394" max="6394" width="9" style="18"/>
    <col min="6395" max="6395" width="9" style="18" customWidth="1"/>
    <col min="6396" max="6396" width="9" style="18"/>
    <col min="6397" max="6397" width="10.375" style="18" customWidth="1"/>
    <col min="6398" max="6398" width="7.375" style="18" customWidth="1"/>
    <col min="6399" max="6399" width="5.125" style="18" customWidth="1"/>
    <col min="6400" max="6400" width="9" style="18"/>
    <col min="6401" max="6401" width="9.875" style="18" customWidth="1"/>
    <col min="6402" max="6646" width="9" style="18"/>
    <col min="6647" max="6649" width="4.25" style="18" customWidth="1"/>
    <col min="6650" max="6650" width="9" style="18"/>
    <col min="6651" max="6651" width="9" style="18" customWidth="1"/>
    <col min="6652" max="6652" width="9" style="18"/>
    <col min="6653" max="6653" width="10.375" style="18" customWidth="1"/>
    <col min="6654" max="6654" width="7.375" style="18" customWidth="1"/>
    <col min="6655" max="6655" width="5.125" style="18" customWidth="1"/>
    <col min="6656" max="6656" width="9" style="18"/>
    <col min="6657" max="6657" width="9.875" style="18" customWidth="1"/>
    <col min="6658" max="6902" width="9" style="18"/>
    <col min="6903" max="6905" width="4.25" style="18" customWidth="1"/>
    <col min="6906" max="6906" width="9" style="18"/>
    <col min="6907" max="6907" width="9" style="18" customWidth="1"/>
    <col min="6908" max="6908" width="9" style="18"/>
    <col min="6909" max="6909" width="10.375" style="18" customWidth="1"/>
    <col min="6910" max="6910" width="7.375" style="18" customWidth="1"/>
    <col min="6911" max="6911" width="5.125" style="18" customWidth="1"/>
    <col min="6912" max="6912" width="9" style="18"/>
    <col min="6913" max="6913" width="9.875" style="18" customWidth="1"/>
    <col min="6914" max="7158" width="9" style="18"/>
    <col min="7159" max="7161" width="4.25" style="18" customWidth="1"/>
    <col min="7162" max="7162" width="9" style="18"/>
    <col min="7163" max="7163" width="9" style="18" customWidth="1"/>
    <col min="7164" max="7164" width="9" style="18"/>
    <col min="7165" max="7165" width="10.375" style="18" customWidth="1"/>
    <col min="7166" max="7166" width="7.375" style="18" customWidth="1"/>
    <col min="7167" max="7167" width="5.125" style="18" customWidth="1"/>
    <col min="7168" max="7168" width="9" style="18"/>
    <col min="7169" max="7169" width="9.875" style="18" customWidth="1"/>
    <col min="7170" max="7414" width="9" style="18"/>
    <col min="7415" max="7417" width="4.25" style="18" customWidth="1"/>
    <col min="7418" max="7418" width="9" style="18"/>
    <col min="7419" max="7419" width="9" style="18" customWidth="1"/>
    <col min="7420" max="7420" width="9" style="18"/>
    <col min="7421" max="7421" width="10.375" style="18" customWidth="1"/>
    <col min="7422" max="7422" width="7.375" style="18" customWidth="1"/>
    <col min="7423" max="7423" width="5.125" style="18" customWidth="1"/>
    <col min="7424" max="7424" width="9" style="18"/>
    <col min="7425" max="7425" width="9.875" style="18" customWidth="1"/>
    <col min="7426" max="7670" width="9" style="18"/>
    <col min="7671" max="7673" width="4.25" style="18" customWidth="1"/>
    <col min="7674" max="7674" width="9" style="18"/>
    <col min="7675" max="7675" width="9" style="18" customWidth="1"/>
    <col min="7676" max="7676" width="9" style="18"/>
    <col min="7677" max="7677" width="10.375" style="18" customWidth="1"/>
    <col min="7678" max="7678" width="7.375" style="18" customWidth="1"/>
    <col min="7679" max="7679" width="5.125" style="18" customWidth="1"/>
    <col min="7680" max="7680" width="9" style="18"/>
    <col min="7681" max="7681" width="9.875" style="18" customWidth="1"/>
    <col min="7682" max="7926" width="9" style="18"/>
    <col min="7927" max="7929" width="4.25" style="18" customWidth="1"/>
    <col min="7930" max="7930" width="9" style="18"/>
    <col min="7931" max="7931" width="9" style="18" customWidth="1"/>
    <col min="7932" max="7932" width="9" style="18"/>
    <col min="7933" max="7933" width="10.375" style="18" customWidth="1"/>
    <col min="7934" max="7934" width="7.375" style="18" customWidth="1"/>
    <col min="7935" max="7935" width="5.125" style="18" customWidth="1"/>
    <col min="7936" max="7936" width="9" style="18"/>
    <col min="7937" max="7937" width="9.875" style="18" customWidth="1"/>
    <col min="7938" max="8182" width="9" style="18"/>
    <col min="8183" max="8185" width="4.25" style="18" customWidth="1"/>
    <col min="8186" max="8186" width="9" style="18"/>
    <col min="8187" max="8187" width="9" style="18" customWidth="1"/>
    <col min="8188" max="8188" width="9" style="18"/>
    <col min="8189" max="8189" width="10.375" style="18" customWidth="1"/>
    <col min="8190" max="8190" width="7.375" style="18" customWidth="1"/>
    <col min="8191" max="8191" width="5.125" style="18" customWidth="1"/>
    <col min="8192" max="8192" width="9" style="18"/>
    <col min="8193" max="8193" width="9.875" style="18" customWidth="1"/>
    <col min="8194" max="8438" width="9" style="18"/>
    <col min="8439" max="8441" width="4.25" style="18" customWidth="1"/>
    <col min="8442" max="8442" width="9" style="18"/>
    <col min="8443" max="8443" width="9" style="18" customWidth="1"/>
    <col min="8444" max="8444" width="9" style="18"/>
    <col min="8445" max="8445" width="10.375" style="18" customWidth="1"/>
    <col min="8446" max="8446" width="7.375" style="18" customWidth="1"/>
    <col min="8447" max="8447" width="5.125" style="18" customWidth="1"/>
    <col min="8448" max="8448" width="9" style="18"/>
    <col min="8449" max="8449" width="9.875" style="18" customWidth="1"/>
    <col min="8450" max="8694" width="9" style="18"/>
    <col min="8695" max="8697" width="4.25" style="18" customWidth="1"/>
    <col min="8698" max="8698" width="9" style="18"/>
    <col min="8699" max="8699" width="9" style="18" customWidth="1"/>
    <col min="8700" max="8700" width="9" style="18"/>
    <col min="8701" max="8701" width="10.375" style="18" customWidth="1"/>
    <col min="8702" max="8702" width="7.375" style="18" customWidth="1"/>
    <col min="8703" max="8703" width="5.125" style="18" customWidth="1"/>
    <col min="8704" max="8704" width="9" style="18"/>
    <col min="8705" max="8705" width="9.875" style="18" customWidth="1"/>
    <col min="8706" max="8950" width="9" style="18"/>
    <col min="8951" max="8953" width="4.25" style="18" customWidth="1"/>
    <col min="8954" max="8954" width="9" style="18"/>
    <col min="8955" max="8955" width="9" style="18" customWidth="1"/>
    <col min="8956" max="8956" width="9" style="18"/>
    <col min="8957" max="8957" width="10.375" style="18" customWidth="1"/>
    <col min="8958" max="8958" width="7.375" style="18" customWidth="1"/>
    <col min="8959" max="8959" width="5.125" style="18" customWidth="1"/>
    <col min="8960" max="8960" width="9" style="18"/>
    <col min="8961" max="8961" width="9.875" style="18" customWidth="1"/>
    <col min="8962" max="9206" width="9" style="18"/>
    <col min="9207" max="9209" width="4.25" style="18" customWidth="1"/>
    <col min="9210" max="9210" width="9" style="18"/>
    <col min="9211" max="9211" width="9" style="18" customWidth="1"/>
    <col min="9212" max="9212" width="9" style="18"/>
    <col min="9213" max="9213" width="10.375" style="18" customWidth="1"/>
    <col min="9214" max="9214" width="7.375" style="18" customWidth="1"/>
    <col min="9215" max="9215" width="5.125" style="18" customWidth="1"/>
    <col min="9216" max="9216" width="9" style="18"/>
    <col min="9217" max="9217" width="9.875" style="18" customWidth="1"/>
    <col min="9218" max="9462" width="9" style="18"/>
    <col min="9463" max="9465" width="4.25" style="18" customWidth="1"/>
    <col min="9466" max="9466" width="9" style="18"/>
    <col min="9467" max="9467" width="9" style="18" customWidth="1"/>
    <col min="9468" max="9468" width="9" style="18"/>
    <col min="9469" max="9469" width="10.375" style="18" customWidth="1"/>
    <col min="9470" max="9470" width="7.375" style="18" customWidth="1"/>
    <col min="9471" max="9471" width="5.125" style="18" customWidth="1"/>
    <col min="9472" max="9472" width="9" style="18"/>
    <col min="9473" max="9473" width="9.875" style="18" customWidth="1"/>
    <col min="9474" max="9718" width="9" style="18"/>
    <col min="9719" max="9721" width="4.25" style="18" customWidth="1"/>
    <col min="9722" max="9722" width="9" style="18"/>
    <col min="9723" max="9723" width="9" style="18" customWidth="1"/>
    <col min="9724" max="9724" width="9" style="18"/>
    <col min="9725" max="9725" width="10.375" style="18" customWidth="1"/>
    <col min="9726" max="9726" width="7.375" style="18" customWidth="1"/>
    <col min="9727" max="9727" width="5.125" style="18" customWidth="1"/>
    <col min="9728" max="9728" width="9" style="18"/>
    <col min="9729" max="9729" width="9.875" style="18" customWidth="1"/>
    <col min="9730" max="9974" width="9" style="18"/>
    <col min="9975" max="9977" width="4.25" style="18" customWidth="1"/>
    <col min="9978" max="9978" width="9" style="18"/>
    <col min="9979" max="9979" width="9" style="18" customWidth="1"/>
    <col min="9980" max="9980" width="9" style="18"/>
    <col min="9981" max="9981" width="10.375" style="18" customWidth="1"/>
    <col min="9982" max="9982" width="7.375" style="18" customWidth="1"/>
    <col min="9983" max="9983" width="5.125" style="18" customWidth="1"/>
    <col min="9984" max="9984" width="9" style="18"/>
    <col min="9985" max="9985" width="9.875" style="18" customWidth="1"/>
    <col min="9986" max="10230" width="9" style="18"/>
    <col min="10231" max="10233" width="4.25" style="18" customWidth="1"/>
    <col min="10234" max="10234" width="9" style="18"/>
    <col min="10235" max="10235" width="9" style="18" customWidth="1"/>
    <col min="10236" max="10236" width="9" style="18"/>
    <col min="10237" max="10237" width="10.375" style="18" customWidth="1"/>
    <col min="10238" max="10238" width="7.375" style="18" customWidth="1"/>
    <col min="10239" max="10239" width="5.125" style="18" customWidth="1"/>
    <col min="10240" max="10240" width="9" style="18"/>
    <col min="10241" max="10241" width="9.875" style="18" customWidth="1"/>
    <col min="10242" max="10486" width="9" style="18"/>
    <col min="10487" max="10489" width="4.25" style="18" customWidth="1"/>
    <col min="10490" max="10490" width="9" style="18"/>
    <col min="10491" max="10491" width="9" style="18" customWidth="1"/>
    <col min="10492" max="10492" width="9" style="18"/>
    <col min="10493" max="10493" width="10.375" style="18" customWidth="1"/>
    <col min="10494" max="10494" width="7.375" style="18" customWidth="1"/>
    <col min="10495" max="10495" width="5.125" style="18" customWidth="1"/>
    <col min="10496" max="10496" width="9" style="18"/>
    <col min="10497" max="10497" width="9.875" style="18" customWidth="1"/>
    <col min="10498" max="10742" width="9" style="18"/>
    <col min="10743" max="10745" width="4.25" style="18" customWidth="1"/>
    <col min="10746" max="10746" width="9" style="18"/>
    <col min="10747" max="10747" width="9" style="18" customWidth="1"/>
    <col min="10748" max="10748" width="9" style="18"/>
    <col min="10749" max="10749" width="10.375" style="18" customWidth="1"/>
    <col min="10750" max="10750" width="7.375" style="18" customWidth="1"/>
    <col min="10751" max="10751" width="5.125" style="18" customWidth="1"/>
    <col min="10752" max="10752" width="9" style="18"/>
    <col min="10753" max="10753" width="9.875" style="18" customWidth="1"/>
    <col min="10754" max="10998" width="9" style="18"/>
    <col min="10999" max="11001" width="4.25" style="18" customWidth="1"/>
    <col min="11002" max="11002" width="9" style="18"/>
    <col min="11003" max="11003" width="9" style="18" customWidth="1"/>
    <col min="11004" max="11004" width="9" style="18"/>
    <col min="11005" max="11005" width="10.375" style="18" customWidth="1"/>
    <col min="11006" max="11006" width="7.375" style="18" customWidth="1"/>
    <col min="11007" max="11007" width="5.125" style="18" customWidth="1"/>
    <col min="11008" max="11008" width="9" style="18"/>
    <col min="11009" max="11009" width="9.875" style="18" customWidth="1"/>
    <col min="11010" max="11254" width="9" style="18"/>
    <col min="11255" max="11257" width="4.25" style="18" customWidth="1"/>
    <col min="11258" max="11258" width="9" style="18"/>
    <col min="11259" max="11259" width="9" style="18" customWidth="1"/>
    <col min="11260" max="11260" width="9" style="18"/>
    <col min="11261" max="11261" width="10.375" style="18" customWidth="1"/>
    <col min="11262" max="11262" width="7.375" style="18" customWidth="1"/>
    <col min="11263" max="11263" width="5.125" style="18" customWidth="1"/>
    <col min="11264" max="11264" width="9" style="18"/>
    <col min="11265" max="11265" width="9.875" style="18" customWidth="1"/>
    <col min="11266" max="11510" width="9" style="18"/>
    <col min="11511" max="11513" width="4.25" style="18" customWidth="1"/>
    <col min="11514" max="11514" width="9" style="18"/>
    <col min="11515" max="11515" width="9" style="18" customWidth="1"/>
    <col min="11516" max="11516" width="9" style="18"/>
    <col min="11517" max="11517" width="10.375" style="18" customWidth="1"/>
    <col min="11518" max="11518" width="7.375" style="18" customWidth="1"/>
    <col min="11519" max="11519" width="5.125" style="18" customWidth="1"/>
    <col min="11520" max="11520" width="9" style="18"/>
    <col min="11521" max="11521" width="9.875" style="18" customWidth="1"/>
    <col min="11522" max="11766" width="9" style="18"/>
    <col min="11767" max="11769" width="4.25" style="18" customWidth="1"/>
    <col min="11770" max="11770" width="9" style="18"/>
    <col min="11771" max="11771" width="9" style="18" customWidth="1"/>
    <col min="11772" max="11772" width="9" style="18"/>
    <col min="11773" max="11773" width="10.375" style="18" customWidth="1"/>
    <col min="11774" max="11774" width="7.375" style="18" customWidth="1"/>
    <col min="11775" max="11775" width="5.125" style="18" customWidth="1"/>
    <col min="11776" max="11776" width="9" style="18"/>
    <col min="11777" max="11777" width="9.875" style="18" customWidth="1"/>
    <col min="11778" max="12022" width="9" style="18"/>
    <col min="12023" max="12025" width="4.25" style="18" customWidth="1"/>
    <col min="12026" max="12026" width="9" style="18"/>
    <col min="12027" max="12027" width="9" style="18" customWidth="1"/>
    <col min="12028" max="12028" width="9" style="18"/>
    <col min="12029" max="12029" width="10.375" style="18" customWidth="1"/>
    <col min="12030" max="12030" width="7.375" style="18" customWidth="1"/>
    <col min="12031" max="12031" width="5.125" style="18" customWidth="1"/>
    <col min="12032" max="12032" width="9" style="18"/>
    <col min="12033" max="12033" width="9.875" style="18" customWidth="1"/>
    <col min="12034" max="12278" width="9" style="18"/>
    <col min="12279" max="12281" width="4.25" style="18" customWidth="1"/>
    <col min="12282" max="12282" width="9" style="18"/>
    <col min="12283" max="12283" width="9" style="18" customWidth="1"/>
    <col min="12284" max="12284" width="9" style="18"/>
    <col min="12285" max="12285" width="10.375" style="18" customWidth="1"/>
    <col min="12286" max="12286" width="7.375" style="18" customWidth="1"/>
    <col min="12287" max="12287" width="5.125" style="18" customWidth="1"/>
    <col min="12288" max="12288" width="9" style="18"/>
    <col min="12289" max="12289" width="9.875" style="18" customWidth="1"/>
    <col min="12290" max="12534" width="9" style="18"/>
    <col min="12535" max="12537" width="4.25" style="18" customWidth="1"/>
    <col min="12538" max="12538" width="9" style="18"/>
    <col min="12539" max="12539" width="9" style="18" customWidth="1"/>
    <col min="12540" max="12540" width="9" style="18"/>
    <col min="12541" max="12541" width="10.375" style="18" customWidth="1"/>
    <col min="12542" max="12542" width="7.375" style="18" customWidth="1"/>
    <col min="12543" max="12543" width="5.125" style="18" customWidth="1"/>
    <col min="12544" max="12544" width="9" style="18"/>
    <col min="12545" max="12545" width="9.875" style="18" customWidth="1"/>
    <col min="12546" max="12790" width="9" style="18"/>
    <col min="12791" max="12793" width="4.25" style="18" customWidth="1"/>
    <col min="12794" max="12794" width="9" style="18"/>
    <col min="12795" max="12795" width="9" style="18" customWidth="1"/>
    <col min="12796" max="12796" width="9" style="18"/>
    <col min="12797" max="12797" width="10.375" style="18" customWidth="1"/>
    <col min="12798" max="12798" width="7.375" style="18" customWidth="1"/>
    <col min="12799" max="12799" width="5.125" style="18" customWidth="1"/>
    <col min="12800" max="12800" width="9" style="18"/>
    <col min="12801" max="12801" width="9.875" style="18" customWidth="1"/>
    <col min="12802" max="13046" width="9" style="18"/>
    <col min="13047" max="13049" width="4.25" style="18" customWidth="1"/>
    <col min="13050" max="13050" width="9" style="18"/>
    <col min="13051" max="13051" width="9" style="18" customWidth="1"/>
    <col min="13052" max="13052" width="9" style="18"/>
    <col min="13053" max="13053" width="10.375" style="18" customWidth="1"/>
    <col min="13054" max="13054" width="7.375" style="18" customWidth="1"/>
    <col min="13055" max="13055" width="5.125" style="18" customWidth="1"/>
    <col min="13056" max="13056" width="9" style="18"/>
    <col min="13057" max="13057" width="9.875" style="18" customWidth="1"/>
    <col min="13058" max="13302" width="9" style="18"/>
    <col min="13303" max="13305" width="4.25" style="18" customWidth="1"/>
    <col min="13306" max="13306" width="9" style="18"/>
    <col min="13307" max="13307" width="9" style="18" customWidth="1"/>
    <col min="13308" max="13308" width="9" style="18"/>
    <col min="13309" max="13309" width="10.375" style="18" customWidth="1"/>
    <col min="13310" max="13310" width="7.375" style="18" customWidth="1"/>
    <col min="13311" max="13311" width="5.125" style="18" customWidth="1"/>
    <col min="13312" max="13312" width="9" style="18"/>
    <col min="13313" max="13313" width="9.875" style="18" customWidth="1"/>
    <col min="13314" max="13558" width="9" style="18"/>
    <col min="13559" max="13561" width="4.25" style="18" customWidth="1"/>
    <col min="13562" max="13562" width="9" style="18"/>
    <col min="13563" max="13563" width="9" style="18" customWidth="1"/>
    <col min="13564" max="13564" width="9" style="18"/>
    <col min="13565" max="13565" width="10.375" style="18" customWidth="1"/>
    <col min="13566" max="13566" width="7.375" style="18" customWidth="1"/>
    <col min="13567" max="13567" width="5.125" style="18" customWidth="1"/>
    <col min="13568" max="13568" width="9" style="18"/>
    <col min="13569" max="13569" width="9.875" style="18" customWidth="1"/>
    <col min="13570" max="13814" width="9" style="18"/>
    <col min="13815" max="13817" width="4.25" style="18" customWidth="1"/>
    <col min="13818" max="13818" width="9" style="18"/>
    <col min="13819" max="13819" width="9" style="18" customWidth="1"/>
    <col min="13820" max="13820" width="9" style="18"/>
    <col min="13821" max="13821" width="10.375" style="18" customWidth="1"/>
    <col min="13822" max="13822" width="7.375" style="18" customWidth="1"/>
    <col min="13823" max="13823" width="5.125" style="18" customWidth="1"/>
    <col min="13824" max="13824" width="9" style="18"/>
    <col min="13825" max="13825" width="9.875" style="18" customWidth="1"/>
    <col min="13826" max="14070" width="9" style="18"/>
    <col min="14071" max="14073" width="4.25" style="18" customWidth="1"/>
    <col min="14074" max="14074" width="9" style="18"/>
    <col min="14075" max="14075" width="9" style="18" customWidth="1"/>
    <col min="14076" max="14076" width="9" style="18"/>
    <col min="14077" max="14077" width="10.375" style="18" customWidth="1"/>
    <col min="14078" max="14078" width="7.375" style="18" customWidth="1"/>
    <col min="14079" max="14079" width="5.125" style="18" customWidth="1"/>
    <col min="14080" max="14080" width="9" style="18"/>
    <col min="14081" max="14081" width="9.875" style="18" customWidth="1"/>
    <col min="14082" max="14326" width="9" style="18"/>
    <col min="14327" max="14329" width="4.25" style="18" customWidth="1"/>
    <col min="14330" max="14330" width="9" style="18"/>
    <col min="14331" max="14331" width="9" style="18" customWidth="1"/>
    <col min="14332" max="14332" width="9" style="18"/>
    <col min="14333" max="14333" width="10.375" style="18" customWidth="1"/>
    <col min="14334" max="14334" width="7.375" style="18" customWidth="1"/>
    <col min="14335" max="14335" width="5.125" style="18" customWidth="1"/>
    <col min="14336" max="14336" width="9" style="18"/>
    <col min="14337" max="14337" width="9.875" style="18" customWidth="1"/>
    <col min="14338" max="14582" width="9" style="18"/>
    <col min="14583" max="14585" width="4.25" style="18" customWidth="1"/>
    <col min="14586" max="14586" width="9" style="18"/>
    <col min="14587" max="14587" width="9" style="18" customWidth="1"/>
    <col min="14588" max="14588" width="9" style="18"/>
    <col min="14589" max="14589" width="10.375" style="18" customWidth="1"/>
    <col min="14590" max="14590" width="7.375" style="18" customWidth="1"/>
    <col min="14591" max="14591" width="5.125" style="18" customWidth="1"/>
    <col min="14592" max="14592" width="9" style="18"/>
    <col min="14593" max="14593" width="9.875" style="18" customWidth="1"/>
    <col min="14594" max="14838" width="9" style="18"/>
    <col min="14839" max="14841" width="4.25" style="18" customWidth="1"/>
    <col min="14842" max="14842" width="9" style="18"/>
    <col min="14843" max="14843" width="9" style="18" customWidth="1"/>
    <col min="14844" max="14844" width="9" style="18"/>
    <col min="14845" max="14845" width="10.375" style="18" customWidth="1"/>
    <col min="14846" max="14846" width="7.375" style="18" customWidth="1"/>
    <col min="14847" max="14847" width="5.125" style="18" customWidth="1"/>
    <col min="14848" max="14848" width="9" style="18"/>
    <col min="14849" max="14849" width="9.875" style="18" customWidth="1"/>
    <col min="14850" max="15094" width="9" style="18"/>
    <col min="15095" max="15097" width="4.25" style="18" customWidth="1"/>
    <col min="15098" max="15098" width="9" style="18"/>
    <col min="15099" max="15099" width="9" style="18" customWidth="1"/>
    <col min="15100" max="15100" width="9" style="18"/>
    <col min="15101" max="15101" width="10.375" style="18" customWidth="1"/>
    <col min="15102" max="15102" width="7.375" style="18" customWidth="1"/>
    <col min="15103" max="15103" width="5.125" style="18" customWidth="1"/>
    <col min="15104" max="15104" width="9" style="18"/>
    <col min="15105" max="15105" width="9.875" style="18" customWidth="1"/>
    <col min="15106" max="15350" width="9" style="18"/>
    <col min="15351" max="15353" width="4.25" style="18" customWidth="1"/>
    <col min="15354" max="15354" width="9" style="18"/>
    <col min="15355" max="15355" width="9" style="18" customWidth="1"/>
    <col min="15356" max="15356" width="9" style="18"/>
    <col min="15357" max="15357" width="10.375" style="18" customWidth="1"/>
    <col min="15358" max="15358" width="7.375" style="18" customWidth="1"/>
    <col min="15359" max="15359" width="5.125" style="18" customWidth="1"/>
    <col min="15360" max="15360" width="9" style="18"/>
    <col min="15361" max="15361" width="9.875" style="18" customWidth="1"/>
    <col min="15362" max="15606" width="9" style="18"/>
    <col min="15607" max="15609" width="4.25" style="18" customWidth="1"/>
    <col min="15610" max="15610" width="9" style="18"/>
    <col min="15611" max="15611" width="9" style="18" customWidth="1"/>
    <col min="15612" max="15612" width="9" style="18"/>
    <col min="15613" max="15613" width="10.375" style="18" customWidth="1"/>
    <col min="15614" max="15614" width="7.375" style="18" customWidth="1"/>
    <col min="15615" max="15615" width="5.125" style="18" customWidth="1"/>
    <col min="15616" max="15616" width="9" style="18"/>
    <col min="15617" max="15617" width="9.875" style="18" customWidth="1"/>
    <col min="15618" max="15862" width="9" style="18"/>
    <col min="15863" max="15865" width="4.25" style="18" customWidth="1"/>
    <col min="15866" max="15866" width="9" style="18"/>
    <col min="15867" max="15867" width="9" style="18" customWidth="1"/>
    <col min="15868" max="15868" width="9" style="18"/>
    <col min="15869" max="15869" width="10.375" style="18" customWidth="1"/>
    <col min="15870" max="15870" width="7.375" style="18" customWidth="1"/>
    <col min="15871" max="15871" width="5.125" style="18" customWidth="1"/>
    <col min="15872" max="15872" width="9" style="18"/>
    <col min="15873" max="15873" width="9.875" style="18" customWidth="1"/>
    <col min="15874" max="16118" width="9" style="18"/>
    <col min="16119" max="16121" width="4.25" style="18" customWidth="1"/>
    <col min="16122" max="16122" width="9" style="18"/>
    <col min="16123" max="16123" width="9" style="18" customWidth="1"/>
    <col min="16124" max="16124" width="9" style="18"/>
    <col min="16125" max="16125" width="10.375" style="18" customWidth="1"/>
    <col min="16126" max="16126" width="7.375" style="18" customWidth="1"/>
    <col min="16127" max="16127" width="5.125" style="18" customWidth="1"/>
    <col min="16128" max="16128" width="9" style="18"/>
    <col min="16129" max="16129" width="9.875" style="18" customWidth="1"/>
    <col min="16130" max="16384" width="9" style="18"/>
  </cols>
  <sheetData>
    <row r="1" spans="1:11" s="35" customFormat="1" ht="18" customHeight="1">
      <c r="A1" s="81"/>
      <c r="B1" s="81"/>
      <c r="C1" s="81"/>
      <c r="E1" s="81"/>
      <c r="G1" s="179"/>
      <c r="H1" s="179"/>
      <c r="I1" s="179"/>
      <c r="J1" s="180">
        <f ca="1">TODAY()</f>
        <v>45435</v>
      </c>
      <c r="K1" s="180"/>
    </row>
    <row r="2" spans="1:11" s="35" customFormat="1" ht="18" customHeight="1">
      <c r="A2" s="35" t="s">
        <v>76</v>
      </c>
      <c r="B2" s="81"/>
      <c r="C2" s="81"/>
      <c r="E2" s="81"/>
    </row>
    <row r="3" spans="1:11" s="35" customFormat="1" ht="18" customHeight="1">
      <c r="A3" s="35" t="str">
        <f>[1]申込書!B4&amp;"様"</f>
        <v>理事長　吉野勲様</v>
      </c>
      <c r="B3" s="81"/>
      <c r="C3" s="81"/>
      <c r="E3" s="81"/>
      <c r="H3" s="35" t="s">
        <v>75</v>
      </c>
      <c r="J3" s="35">
        <f>IF(返還請求書!L20=1,申込書!D7,申込書!D18)</f>
        <v>0</v>
      </c>
    </row>
    <row r="4" spans="1:11" s="35" customFormat="1" ht="18" customHeight="1">
      <c r="A4" s="35" t="s">
        <v>204</v>
      </c>
      <c r="B4" s="81"/>
      <c r="C4" s="81"/>
      <c r="E4" s="81"/>
      <c r="J4" s="81"/>
    </row>
    <row r="5" spans="1:11" s="35" customFormat="1" ht="18" customHeight="1">
      <c r="A5" s="407" t="s">
        <v>181</v>
      </c>
      <c r="B5" s="407"/>
      <c r="C5" s="407"/>
      <c r="D5" s="407"/>
      <c r="E5" s="407"/>
      <c r="F5" s="407"/>
      <c r="G5" s="407"/>
      <c r="H5" s="407"/>
      <c r="I5" s="407"/>
      <c r="J5" s="407"/>
    </row>
    <row r="6" spans="1:11" ht="18" customHeight="1">
      <c r="A6" s="407"/>
      <c r="B6" s="407"/>
      <c r="C6" s="407"/>
      <c r="D6" s="407"/>
      <c r="E6" s="407"/>
      <c r="F6" s="407"/>
      <c r="G6" s="407"/>
      <c r="H6" s="407"/>
      <c r="I6" s="407"/>
      <c r="J6" s="407"/>
      <c r="K6" s="58"/>
    </row>
    <row r="7" spans="1:11" s="24" customFormat="1" ht="18" customHeight="1">
      <c r="A7" s="59"/>
      <c r="B7" s="406" t="s">
        <v>180</v>
      </c>
      <c r="C7" s="406"/>
      <c r="D7" s="406"/>
      <c r="E7" s="406"/>
      <c r="F7" s="406"/>
      <c r="G7" s="406"/>
      <c r="H7" s="406"/>
      <c r="I7" s="406"/>
      <c r="J7" s="406"/>
      <c r="K7" s="406"/>
    </row>
    <row r="8" spans="1:11" s="182" customFormat="1" ht="18" customHeight="1">
      <c r="A8" s="181"/>
      <c r="B8" s="406" t="s">
        <v>202</v>
      </c>
      <c r="C8" s="406"/>
      <c r="D8" s="406"/>
      <c r="E8" s="406"/>
      <c r="F8" s="406"/>
      <c r="G8" s="406"/>
      <c r="H8" s="406"/>
      <c r="I8" s="406"/>
      <c r="J8" s="406"/>
      <c r="K8" s="406"/>
    </row>
    <row r="9" spans="1:11" s="182" customFormat="1" ht="18" customHeight="1">
      <c r="A9" s="181"/>
      <c r="B9" s="183" t="s">
        <v>179</v>
      </c>
      <c r="C9" s="81"/>
      <c r="D9" s="35"/>
      <c r="E9" s="81"/>
      <c r="F9" s="35"/>
      <c r="H9" s="35"/>
      <c r="I9" s="35"/>
      <c r="J9" s="35"/>
      <c r="K9" s="35"/>
    </row>
    <row r="10" spans="1:11" s="182" customFormat="1" ht="18" customHeight="1">
      <c r="A10" s="181"/>
      <c r="B10" s="183" t="s">
        <v>107</v>
      </c>
      <c r="C10" s="184"/>
      <c r="D10" s="35"/>
      <c r="E10" s="81"/>
      <c r="F10" s="35"/>
      <c r="G10" s="35"/>
      <c r="H10" s="35"/>
      <c r="I10" s="35"/>
      <c r="J10" s="35"/>
      <c r="K10" s="35"/>
    </row>
    <row r="11" spans="1:11" s="182" customFormat="1" ht="18" customHeight="1">
      <c r="A11" s="181"/>
      <c r="B11" s="183" t="s">
        <v>108</v>
      </c>
      <c r="C11" s="81"/>
      <c r="D11" s="35"/>
      <c r="E11" s="81"/>
      <c r="F11" s="35"/>
      <c r="G11" s="35"/>
      <c r="H11" s="35"/>
      <c r="I11" s="35"/>
      <c r="J11" s="35"/>
      <c r="K11" s="35"/>
    </row>
    <row r="12" spans="1:11" s="186" customFormat="1" ht="18" customHeight="1">
      <c r="A12" s="60"/>
      <c r="B12" s="185" t="s">
        <v>81</v>
      </c>
      <c r="C12" s="80"/>
      <c r="D12" s="60"/>
      <c r="E12" s="80"/>
      <c r="F12" s="60"/>
      <c r="G12" s="60"/>
      <c r="H12" s="60"/>
      <c r="I12" s="60"/>
      <c r="J12" s="60"/>
      <c r="K12" s="60"/>
    </row>
    <row r="13" spans="1:11" s="186" customFormat="1" ht="18" customHeight="1">
      <c r="A13" s="60"/>
      <c r="B13" s="185" t="s">
        <v>82</v>
      </c>
      <c r="C13" s="80"/>
      <c r="D13" s="60"/>
      <c r="E13" s="80"/>
      <c r="F13" s="60"/>
      <c r="G13" s="60"/>
      <c r="H13" s="60"/>
      <c r="I13" s="60"/>
      <c r="J13" s="60"/>
      <c r="K13" s="60"/>
    </row>
    <row r="14" spans="1:11" s="20" customFormat="1" ht="18" customHeight="1">
      <c r="A14" s="79"/>
      <c r="B14" s="79"/>
      <c r="C14" s="79"/>
      <c r="E14" s="79"/>
    </row>
    <row r="15" spans="1:11" s="35" customFormat="1" ht="18" customHeight="1">
      <c r="A15" s="35" t="s">
        <v>205</v>
      </c>
      <c r="B15" s="406">
        <f>申込書!D12</f>
        <v>0</v>
      </c>
      <c r="C15" s="406"/>
      <c r="D15" s="406"/>
      <c r="E15" s="406"/>
      <c r="F15" s="406"/>
      <c r="G15" s="406"/>
    </row>
    <row r="16" spans="1:11" s="35" customFormat="1" ht="18" customHeight="1">
      <c r="A16" s="81"/>
      <c r="B16" s="81"/>
      <c r="C16" s="81"/>
      <c r="E16" s="81"/>
    </row>
    <row r="17" spans="1:14" s="35" customFormat="1" ht="18" customHeight="1">
      <c r="A17" s="406" t="s">
        <v>206</v>
      </c>
      <c r="B17" s="406"/>
      <c r="C17" s="196" t="s">
        <v>125</v>
      </c>
      <c r="D17" s="197">
        <f>SUM(H20:H29)</f>
        <v>0</v>
      </c>
      <c r="E17" s="81"/>
      <c r="F17" s="199"/>
      <c r="G17" s="198"/>
      <c r="H17" s="198"/>
      <c r="I17" s="198"/>
      <c r="J17" s="198"/>
    </row>
    <row r="18" spans="1:14" s="20" customFormat="1" ht="18" customHeight="1">
      <c r="A18" s="79"/>
      <c r="B18" s="79"/>
      <c r="C18" s="79"/>
      <c r="D18" s="160"/>
      <c r="E18" s="188"/>
      <c r="F18" s="79"/>
      <c r="G18" s="187"/>
      <c r="H18" s="187"/>
      <c r="I18" s="187"/>
      <c r="J18" s="187"/>
    </row>
    <row r="19" spans="1:14" s="20" customFormat="1" ht="18" customHeight="1">
      <c r="A19" s="218" t="s">
        <v>7</v>
      </c>
      <c r="B19" s="219" t="s">
        <v>10</v>
      </c>
      <c r="C19" s="408" t="s">
        <v>203</v>
      </c>
      <c r="D19" s="408"/>
      <c r="E19" s="408"/>
      <c r="F19" s="408"/>
      <c r="G19" s="408"/>
      <c r="H19" s="408"/>
      <c r="I19" s="203"/>
      <c r="J19" s="220" t="s">
        <v>10</v>
      </c>
      <c r="M19" s="206">
        <f>申込書!K23</f>
        <v>2</v>
      </c>
      <c r="N19" s="207">
        <f>申込書!M23</f>
        <v>1500</v>
      </c>
    </row>
    <row r="20" spans="1:14" s="20" customFormat="1" ht="18" customHeight="1">
      <c r="A20" s="227"/>
      <c r="B20" s="221" t="str">
        <f>IF(A20="","",VLOOKUP(A20,M19:N23,2,FALSE))</f>
        <v/>
      </c>
      <c r="C20" s="230" t="s">
        <v>41</v>
      </c>
      <c r="D20" s="231"/>
      <c r="E20" s="232" t="s">
        <v>213</v>
      </c>
      <c r="F20" s="410" t="str">
        <f t="shared" ref="F20:F29" si="0">IF(D20="","",D20+H20-1)</f>
        <v/>
      </c>
      <c r="G20" s="411"/>
      <c r="H20" s="238"/>
      <c r="I20" s="239" t="s">
        <v>43</v>
      </c>
      <c r="J20" s="222" t="str">
        <f t="shared" ref="J20:J29" si="1">IFERROR(B20*H20*1.1,"")</f>
        <v/>
      </c>
      <c r="M20" s="208">
        <f>申込書!K24</f>
        <v>3</v>
      </c>
      <c r="N20" s="209">
        <f>申込書!M24</f>
        <v>2250</v>
      </c>
    </row>
    <row r="21" spans="1:14" s="20" customFormat="1" ht="18" customHeight="1">
      <c r="A21" s="228"/>
      <c r="B21" s="223" t="str">
        <f>IF(A21="","",VLOOKUP(A21,M19:N23,2,FALSE))</f>
        <v/>
      </c>
      <c r="C21" s="233" t="s">
        <v>41</v>
      </c>
      <c r="D21" s="234"/>
      <c r="E21" s="235" t="s">
        <v>213</v>
      </c>
      <c r="F21" s="402" t="str">
        <f t="shared" si="0"/>
        <v/>
      </c>
      <c r="G21" s="403"/>
      <c r="H21" s="240"/>
      <c r="I21" s="241" t="s">
        <v>43</v>
      </c>
      <c r="J21" s="224" t="str">
        <f t="shared" si="1"/>
        <v/>
      </c>
      <c r="M21" s="208">
        <f>申込書!K25</f>
        <v>4</v>
      </c>
      <c r="N21" s="209">
        <f>申込書!M25</f>
        <v>3000</v>
      </c>
    </row>
    <row r="22" spans="1:14" s="20" customFormat="1" ht="18" customHeight="1">
      <c r="A22" s="228"/>
      <c r="B22" s="223" t="str">
        <f>IF(A22="","",VLOOKUP(A22,M19:N23,2,FALSE))</f>
        <v/>
      </c>
      <c r="C22" s="233" t="s">
        <v>41</v>
      </c>
      <c r="D22" s="234"/>
      <c r="E22" s="235" t="s">
        <v>213</v>
      </c>
      <c r="F22" s="402" t="str">
        <f t="shared" si="0"/>
        <v/>
      </c>
      <c r="G22" s="403"/>
      <c r="H22" s="240"/>
      <c r="I22" s="241" t="s">
        <v>43</v>
      </c>
      <c r="J22" s="224" t="str">
        <f t="shared" si="1"/>
        <v/>
      </c>
      <c r="M22" s="208">
        <f>申込書!K26</f>
        <v>8</v>
      </c>
      <c r="N22" s="209">
        <f>申込書!M26</f>
        <v>6000</v>
      </c>
    </row>
    <row r="23" spans="1:14" s="20" customFormat="1" ht="18" customHeight="1">
      <c r="A23" s="228"/>
      <c r="B23" s="223" t="str">
        <f>IF(A23="","",VLOOKUP(A23,M19:N23,2,FALSE))</f>
        <v/>
      </c>
      <c r="C23" s="233" t="s">
        <v>41</v>
      </c>
      <c r="D23" s="234"/>
      <c r="E23" s="235" t="s">
        <v>213</v>
      </c>
      <c r="F23" s="402" t="str">
        <f t="shared" si="0"/>
        <v/>
      </c>
      <c r="G23" s="403"/>
      <c r="H23" s="240"/>
      <c r="I23" s="241" t="s">
        <v>43</v>
      </c>
      <c r="J23" s="224" t="str">
        <f t="shared" si="1"/>
        <v/>
      </c>
      <c r="M23" s="210">
        <f>申込書!K27</f>
        <v>10</v>
      </c>
      <c r="N23" s="211">
        <f>申込書!M27</f>
        <v>7500</v>
      </c>
    </row>
    <row r="24" spans="1:14" s="20" customFormat="1" ht="18" customHeight="1">
      <c r="A24" s="228"/>
      <c r="B24" s="223" t="str">
        <f>IF(A24="","",VLOOKUP(A24,M19:N23,2,FALSE))</f>
        <v/>
      </c>
      <c r="C24" s="233" t="s">
        <v>41</v>
      </c>
      <c r="D24" s="234"/>
      <c r="E24" s="235" t="s">
        <v>213</v>
      </c>
      <c r="F24" s="402" t="str">
        <f t="shared" si="0"/>
        <v/>
      </c>
      <c r="G24" s="403"/>
      <c r="H24" s="240"/>
      <c r="I24" s="241" t="s">
        <v>43</v>
      </c>
      <c r="J24" s="224" t="str">
        <f t="shared" si="1"/>
        <v/>
      </c>
    </row>
    <row r="25" spans="1:14" s="20" customFormat="1" ht="18" customHeight="1">
      <c r="A25" s="228"/>
      <c r="B25" s="223" t="str">
        <f>IF(A25="","",VLOOKUP(A25,M19:N23,2,FALSE))</f>
        <v/>
      </c>
      <c r="C25" s="233" t="s">
        <v>41</v>
      </c>
      <c r="D25" s="234"/>
      <c r="E25" s="235" t="s">
        <v>213</v>
      </c>
      <c r="F25" s="402" t="str">
        <f t="shared" si="0"/>
        <v/>
      </c>
      <c r="G25" s="403"/>
      <c r="H25" s="240"/>
      <c r="I25" s="241" t="s">
        <v>43</v>
      </c>
      <c r="J25" s="224" t="str">
        <f t="shared" si="1"/>
        <v/>
      </c>
    </row>
    <row r="26" spans="1:14" s="20" customFormat="1" ht="18" customHeight="1">
      <c r="A26" s="228"/>
      <c r="B26" s="223" t="str">
        <f>IF(A26="","",VLOOKUP(A26,M19:N23,2,FALSE))</f>
        <v/>
      </c>
      <c r="C26" s="233" t="s">
        <v>41</v>
      </c>
      <c r="D26" s="234"/>
      <c r="E26" s="235" t="s">
        <v>213</v>
      </c>
      <c r="F26" s="402" t="str">
        <f t="shared" si="0"/>
        <v/>
      </c>
      <c r="G26" s="403"/>
      <c r="H26" s="240"/>
      <c r="I26" s="241" t="s">
        <v>43</v>
      </c>
      <c r="J26" s="224" t="str">
        <f t="shared" si="1"/>
        <v/>
      </c>
    </row>
    <row r="27" spans="1:14" s="20" customFormat="1" ht="18" customHeight="1">
      <c r="A27" s="228"/>
      <c r="B27" s="223" t="str">
        <f>IF(A27="","",VLOOKUP(A27,M19:N23,2,FALSE))</f>
        <v/>
      </c>
      <c r="C27" s="233" t="s">
        <v>41</v>
      </c>
      <c r="D27" s="234"/>
      <c r="E27" s="235" t="s">
        <v>213</v>
      </c>
      <c r="F27" s="402" t="str">
        <f t="shared" si="0"/>
        <v/>
      </c>
      <c r="G27" s="403"/>
      <c r="H27" s="240"/>
      <c r="I27" s="241" t="s">
        <v>43</v>
      </c>
      <c r="J27" s="224" t="str">
        <f t="shared" si="1"/>
        <v/>
      </c>
    </row>
    <row r="28" spans="1:14" s="20" customFormat="1" ht="18" customHeight="1">
      <c r="A28" s="228"/>
      <c r="B28" s="223" t="str">
        <f>IF(A28="","",VLOOKUP(A28,M19:N23,2,FALSE))</f>
        <v/>
      </c>
      <c r="C28" s="233" t="s">
        <v>41</v>
      </c>
      <c r="D28" s="234"/>
      <c r="E28" s="235" t="s">
        <v>213</v>
      </c>
      <c r="F28" s="402" t="str">
        <f t="shared" si="0"/>
        <v/>
      </c>
      <c r="G28" s="403"/>
      <c r="H28" s="240"/>
      <c r="I28" s="241" t="s">
        <v>43</v>
      </c>
      <c r="J28" s="224" t="str">
        <f t="shared" si="1"/>
        <v/>
      </c>
    </row>
    <row r="29" spans="1:14" s="20" customFormat="1" ht="18" customHeight="1">
      <c r="A29" s="229"/>
      <c r="B29" s="225" t="str">
        <f>IF(A29="","",VLOOKUP(A29,M19:N23,2,FALSE))</f>
        <v/>
      </c>
      <c r="C29" s="236" t="s">
        <v>41</v>
      </c>
      <c r="D29" s="237"/>
      <c r="E29" s="235" t="s">
        <v>213</v>
      </c>
      <c r="F29" s="404" t="str">
        <f t="shared" si="0"/>
        <v/>
      </c>
      <c r="G29" s="405"/>
      <c r="H29" s="242"/>
      <c r="I29" s="243" t="s">
        <v>43</v>
      </c>
      <c r="J29" s="226" t="str">
        <f t="shared" si="1"/>
        <v/>
      </c>
    </row>
    <row r="30" spans="1:14" s="20" customFormat="1" ht="18" customHeight="1">
      <c r="A30" s="79"/>
      <c r="B30" s="200"/>
      <c r="C30" s="412"/>
      <c r="D30" s="412"/>
      <c r="E30" s="190"/>
      <c r="F30" s="189"/>
      <c r="G30" s="190"/>
      <c r="H30" s="190"/>
      <c r="I30" s="190"/>
      <c r="J30" s="190"/>
    </row>
    <row r="31" spans="1:14" s="20" customFormat="1" ht="18" customHeight="1" thickBot="1">
      <c r="A31" s="213" t="s">
        <v>211</v>
      </c>
      <c r="B31" s="201" t="s">
        <v>42</v>
      </c>
      <c r="C31" s="409">
        <f>SUM(J20:J29)</f>
        <v>0</v>
      </c>
      <c r="D31" s="409"/>
      <c r="E31" s="202" t="s">
        <v>80</v>
      </c>
      <c r="F31" s="192"/>
      <c r="G31" s="190"/>
      <c r="H31" s="190"/>
      <c r="I31" s="190"/>
      <c r="J31" s="190"/>
    </row>
    <row r="32" spans="1:14" s="20" customFormat="1" ht="18" customHeight="1" thickTop="1">
      <c r="A32" s="79"/>
      <c r="B32" s="79"/>
      <c r="C32" s="79"/>
      <c r="D32" s="88"/>
      <c r="E32" s="193"/>
      <c r="F32" s="88"/>
      <c r="G32" s="88"/>
      <c r="H32" s="88"/>
      <c r="I32" s="88"/>
      <c r="J32" s="88"/>
      <c r="K32" s="88"/>
    </row>
    <row r="33" spans="1:11" s="20" customFormat="1" ht="18" customHeight="1">
      <c r="A33" s="413" t="s">
        <v>212</v>
      </c>
      <c r="B33" s="413"/>
      <c r="C33" s="414" t="s">
        <v>126</v>
      </c>
      <c r="D33" s="414"/>
      <c r="E33" s="414"/>
      <c r="F33" s="414"/>
      <c r="G33" s="414"/>
      <c r="H33" s="414"/>
      <c r="I33" s="414"/>
      <c r="J33" s="88"/>
      <c r="K33" s="88"/>
    </row>
    <row r="34" spans="1:11" s="35" customFormat="1" ht="21.95" customHeight="1">
      <c r="A34" s="416" t="s">
        <v>102</v>
      </c>
      <c r="B34" s="416"/>
      <c r="C34" s="418"/>
      <c r="D34" s="418"/>
      <c r="E34" s="418"/>
      <c r="F34" s="418"/>
      <c r="G34" s="418"/>
      <c r="H34" s="418"/>
      <c r="I34" s="418"/>
      <c r="J34" s="214"/>
      <c r="K34" s="214"/>
    </row>
    <row r="35" spans="1:11" s="35" customFormat="1" ht="21.95" customHeight="1">
      <c r="A35" s="417" t="s">
        <v>103</v>
      </c>
      <c r="B35" s="417"/>
      <c r="C35" s="415" t="s">
        <v>182</v>
      </c>
      <c r="D35" s="415"/>
      <c r="E35" s="415"/>
      <c r="F35" s="415"/>
      <c r="G35" s="415"/>
      <c r="H35" s="415"/>
      <c r="I35" s="415"/>
      <c r="J35" s="214"/>
      <c r="K35" s="214"/>
    </row>
    <row r="36" spans="1:11" s="35" customFormat="1" ht="21.95" customHeight="1">
      <c r="A36" s="417" t="s">
        <v>104</v>
      </c>
      <c r="B36" s="417"/>
      <c r="C36" s="415"/>
      <c r="D36" s="415"/>
      <c r="E36" s="415"/>
      <c r="F36" s="415"/>
      <c r="G36" s="415"/>
      <c r="H36" s="415"/>
      <c r="I36" s="415"/>
      <c r="J36" s="214"/>
      <c r="K36" s="214"/>
    </row>
    <row r="37" spans="1:11" s="35" customFormat="1" ht="21.95" customHeight="1">
      <c r="A37" s="217" t="s">
        <v>106</v>
      </c>
      <c r="B37" s="217"/>
      <c r="C37" s="419"/>
      <c r="D37" s="419"/>
      <c r="E37" s="419"/>
      <c r="F37" s="419"/>
      <c r="G37" s="419"/>
      <c r="H37" s="419"/>
      <c r="I37" s="419"/>
      <c r="J37" s="214"/>
      <c r="K37" s="214"/>
    </row>
    <row r="38" spans="1:11" s="35" customFormat="1" ht="21.95" customHeight="1">
      <c r="A38" s="217" t="s">
        <v>105</v>
      </c>
      <c r="B38" s="217"/>
      <c r="C38" s="420"/>
      <c r="D38" s="420"/>
      <c r="E38" s="420"/>
      <c r="F38" s="420"/>
      <c r="G38" s="420"/>
      <c r="H38" s="420"/>
      <c r="I38" s="420"/>
    </row>
    <row r="39" spans="1:11" s="35" customFormat="1" ht="18" hidden="1" customHeight="1">
      <c r="A39" s="215"/>
      <c r="B39" s="215"/>
      <c r="C39" s="215"/>
      <c r="D39" s="216"/>
      <c r="E39" s="215"/>
      <c r="F39" s="216"/>
      <c r="G39" s="216"/>
      <c r="H39" s="216"/>
      <c r="I39" s="216"/>
      <c r="J39" s="216"/>
    </row>
    <row r="40" spans="1:11" s="20" customFormat="1" ht="18" hidden="1" customHeight="1">
      <c r="A40" s="79"/>
      <c r="B40" s="79"/>
      <c r="C40" s="79"/>
      <c r="E40" s="79"/>
      <c r="J40" s="212">
        <f ca="1">TODAY()</f>
        <v>45435</v>
      </c>
    </row>
    <row r="41" spans="1:11" s="20" customFormat="1" ht="18" hidden="1" customHeight="1">
      <c r="A41" s="79"/>
      <c r="B41" s="79"/>
      <c r="C41" s="79"/>
      <c r="D41" s="407"/>
      <c r="E41" s="407"/>
      <c r="G41" s="194"/>
      <c r="J41" s="195"/>
    </row>
    <row r="42" spans="1:11" s="20" customFormat="1" ht="18" hidden="1" customHeight="1">
      <c r="A42" s="79"/>
      <c r="B42" s="79"/>
      <c r="C42" s="79"/>
      <c r="D42" s="191"/>
      <c r="E42" s="191"/>
      <c r="G42" s="194"/>
      <c r="J42" s="195"/>
    </row>
    <row r="43" spans="1:11" s="20" customFormat="1" ht="18" hidden="1" customHeight="1">
      <c r="A43" s="407" t="s">
        <v>207</v>
      </c>
      <c r="B43" s="407"/>
      <c r="C43" s="407"/>
      <c r="D43" s="407"/>
      <c r="E43" s="407"/>
      <c r="F43" s="407"/>
      <c r="G43" s="407"/>
      <c r="H43" s="407"/>
      <c r="I43" s="407"/>
      <c r="J43" s="407"/>
    </row>
    <row r="44" spans="1:11" s="20" customFormat="1" ht="18" hidden="1" customHeight="1">
      <c r="A44" s="160"/>
      <c r="B44" s="79"/>
      <c r="C44" s="79"/>
      <c r="E44" s="79"/>
    </row>
    <row r="45" spans="1:11" s="20" customFormat="1" ht="18" hidden="1" customHeight="1">
      <c r="A45" s="20" t="s">
        <v>209</v>
      </c>
      <c r="B45" s="79"/>
      <c r="C45" s="79"/>
      <c r="E45" s="79"/>
      <c r="I45" s="421"/>
      <c r="J45" s="421"/>
    </row>
    <row r="46" spans="1:11" s="20" customFormat="1" ht="18" hidden="1" customHeight="1">
      <c r="A46" s="160" t="s">
        <v>208</v>
      </c>
      <c r="B46" s="79"/>
      <c r="C46" s="79"/>
      <c r="E46" s="79"/>
      <c r="H46" s="421" t="s">
        <v>40</v>
      </c>
      <c r="I46" s="421"/>
    </row>
    <row r="47" spans="1:11" s="20" customFormat="1" ht="18" hidden="1" customHeight="1">
      <c r="A47" s="79"/>
      <c r="B47" s="79"/>
      <c r="C47" s="79"/>
      <c r="E47" s="79"/>
      <c r="H47" s="421" t="s">
        <v>210</v>
      </c>
      <c r="I47" s="421"/>
    </row>
    <row r="48" spans="1:11" ht="18" hidden="1" customHeight="1">
      <c r="A48" s="18"/>
    </row>
    <row r="49" ht="18" hidden="1" customHeight="1"/>
  </sheetData>
  <sheetProtection algorithmName="SHA-512" hashValue="neu+qW/RXPinGKZ1mLBLFlrTZfx6TNSkJrHtdXGAlBMmcQ0Dvg+Fpr63mCNITdOrfba6OV+SlIVtblPVy8Lo/A==" saltValue="xFt9AIHwJlilUswTxWYrxQ==" spinCount="100000" sheet="1" objects="1" scenarios="1"/>
  <mergeCells count="34">
    <mergeCell ref="C37:I37"/>
    <mergeCell ref="C38:I38"/>
    <mergeCell ref="H46:I46"/>
    <mergeCell ref="H47:I47"/>
    <mergeCell ref="D41:E41"/>
    <mergeCell ref="I45:J45"/>
    <mergeCell ref="A5:J5"/>
    <mergeCell ref="C19:H19"/>
    <mergeCell ref="C31:D31"/>
    <mergeCell ref="A43:J43"/>
    <mergeCell ref="F20:G20"/>
    <mergeCell ref="C30:D30"/>
    <mergeCell ref="A33:B33"/>
    <mergeCell ref="C33:I33"/>
    <mergeCell ref="C36:I36"/>
    <mergeCell ref="A34:B34"/>
    <mergeCell ref="A35:B35"/>
    <mergeCell ref="A36:B36"/>
    <mergeCell ref="A6:J6"/>
    <mergeCell ref="B8:K8"/>
    <mergeCell ref="C34:I34"/>
    <mergeCell ref="C35:I35"/>
    <mergeCell ref="F21:G21"/>
    <mergeCell ref="F22:G22"/>
    <mergeCell ref="B7:K7"/>
    <mergeCell ref="A17:B17"/>
    <mergeCell ref="B15:G15"/>
    <mergeCell ref="F28:G28"/>
    <mergeCell ref="F26:G26"/>
    <mergeCell ref="F27:G27"/>
    <mergeCell ref="F29:G29"/>
    <mergeCell ref="F23:G23"/>
    <mergeCell ref="F25:G25"/>
    <mergeCell ref="F24:G24"/>
  </mergeCells>
  <phoneticPr fontId="1"/>
  <conditionalFormatting sqref="A19:A29">
    <cfRule type="expression" dxfId="8" priority="3">
      <formula>A19&lt;&gt;""</formula>
    </cfRule>
  </conditionalFormatting>
  <conditionalFormatting sqref="D20:D29">
    <cfRule type="expression" dxfId="7" priority="2">
      <formula>D20&lt;&gt;""</formula>
    </cfRule>
  </conditionalFormatting>
  <conditionalFormatting sqref="H20:H29">
    <cfRule type="expression" dxfId="6" priority="1">
      <formula>H20&lt;&gt;""</formula>
    </cfRule>
  </conditionalFormatting>
  <dataValidations count="3">
    <dataValidation type="list" allowBlank="1" showInputMessage="1" showErrorMessage="1" sqref="A20:A29" xr:uid="{49746AD9-D51E-4B91-8B75-8973359F0D47}">
      <formula1>$M$19:$M$23</formula1>
    </dataValidation>
    <dataValidation type="whole" imeMode="halfAlpha" operator="greaterThanOrEqual" allowBlank="1" showInputMessage="1" showErrorMessage="1" errorTitle="数字" error="数字を入力してください。" sqref="C36" xr:uid="{1D39B431-1EF5-4E0A-B55A-1A2C9781961A}">
      <formula1>1</formula1>
    </dataValidation>
    <dataValidation imeMode="halfKatakana" allowBlank="1" showInputMessage="1" showErrorMessage="1" sqref="C37" xr:uid="{FE7EC34A-07BB-4000-873F-3F4D0AA500EF}"/>
  </dataValidations>
  <printOptions horizontalCentered="1" verticalCentered="1"/>
  <pageMargins left="0.39370078740157483" right="0.19685039370078741" top="0.59055118110236227" bottom="0.19685039370078741"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6" r:id="rId4" name="Option Button 6">
              <controlPr defaultSize="0" autoFill="0" autoLine="0" autoPict="0">
                <anchor moveWithCells="1">
                  <from>
                    <xdr:col>2</xdr:col>
                    <xdr:colOff>304800</xdr:colOff>
                    <xdr:row>34</xdr:row>
                    <xdr:rowOff>28575</xdr:rowOff>
                  </from>
                  <to>
                    <xdr:col>3</xdr:col>
                    <xdr:colOff>66675</xdr:colOff>
                    <xdr:row>34</xdr:row>
                    <xdr:rowOff>247650</xdr:rowOff>
                  </to>
                </anchor>
              </controlPr>
            </control>
          </mc:Choice>
        </mc:AlternateContent>
        <mc:AlternateContent xmlns:mc="http://schemas.openxmlformats.org/markup-compatibility/2006">
          <mc:Choice Requires="x14">
            <control shapeId="40967" r:id="rId5" name="Option Button 7">
              <controlPr defaultSize="0" autoFill="0" autoLine="0" autoPict="0">
                <anchor moveWithCells="1">
                  <from>
                    <xdr:col>5</xdr:col>
                    <xdr:colOff>0</xdr:colOff>
                    <xdr:row>34</xdr:row>
                    <xdr:rowOff>28575</xdr:rowOff>
                  </from>
                  <to>
                    <xdr:col>5</xdr:col>
                    <xdr:colOff>219075</xdr:colOff>
                    <xdr:row>34</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B7FD9-441F-4EF2-92B4-2BBFBDF607FC}">
  <dimension ref="A1:AL16"/>
  <sheetViews>
    <sheetView workbookViewId="0">
      <selection activeCell="F2" sqref="F2"/>
    </sheetView>
  </sheetViews>
  <sheetFormatPr defaultRowHeight="13.5"/>
  <cols>
    <col min="3" max="3" width="12.25" customWidth="1"/>
    <col min="5" max="5" width="11.375" bestFit="1" customWidth="1"/>
    <col min="6" max="6" width="10.25" bestFit="1" customWidth="1"/>
    <col min="15" max="15" width="15.125" bestFit="1" customWidth="1"/>
    <col min="16" max="16" width="8.625" customWidth="1"/>
    <col min="17" max="17" width="12.75" bestFit="1" customWidth="1"/>
    <col min="18" max="18" width="16.875" bestFit="1" customWidth="1"/>
    <col min="24" max="24" width="14.875" customWidth="1"/>
  </cols>
  <sheetData>
    <row r="1" spans="1:38">
      <c r="A1" t="s">
        <v>131</v>
      </c>
      <c r="B1" t="s">
        <v>132</v>
      </c>
      <c r="C1" t="s">
        <v>133</v>
      </c>
      <c r="D1" t="s">
        <v>134</v>
      </c>
      <c r="E1" t="s">
        <v>135</v>
      </c>
      <c r="F1" t="s">
        <v>136</v>
      </c>
      <c r="G1" t="s">
        <v>137</v>
      </c>
      <c r="H1" t="s">
        <v>138</v>
      </c>
      <c r="I1" t="s">
        <v>139</v>
      </c>
      <c r="J1" t="s">
        <v>140</v>
      </c>
      <c r="K1" t="s">
        <v>141</v>
      </c>
      <c r="L1" t="s">
        <v>142</v>
      </c>
      <c r="M1" t="s">
        <v>143</v>
      </c>
      <c r="N1" t="s">
        <v>144</v>
      </c>
      <c r="O1" t="s">
        <v>145</v>
      </c>
      <c r="P1" t="s">
        <v>146</v>
      </c>
      <c r="Q1" t="s">
        <v>147</v>
      </c>
      <c r="R1" t="s">
        <v>148</v>
      </c>
      <c r="S1" t="s">
        <v>149</v>
      </c>
      <c r="T1" t="s">
        <v>150</v>
      </c>
      <c r="U1" t="s">
        <v>151</v>
      </c>
      <c r="V1" t="s">
        <v>152</v>
      </c>
      <c r="W1" t="s">
        <v>153</v>
      </c>
      <c r="X1" t="s">
        <v>154</v>
      </c>
      <c r="Y1" t="s">
        <v>155</v>
      </c>
      <c r="Z1" t="s">
        <v>156</v>
      </c>
      <c r="AA1" t="s">
        <v>157</v>
      </c>
      <c r="AB1" t="s">
        <v>158</v>
      </c>
      <c r="AC1" t="s">
        <v>183</v>
      </c>
      <c r="AD1" t="s">
        <v>159</v>
      </c>
      <c r="AE1" t="s">
        <v>160</v>
      </c>
      <c r="AF1" t="s">
        <v>161</v>
      </c>
      <c r="AG1" t="s">
        <v>162</v>
      </c>
      <c r="AH1" t="s">
        <v>163</v>
      </c>
      <c r="AI1" t="s">
        <v>184</v>
      </c>
      <c r="AJ1" t="s">
        <v>164</v>
      </c>
      <c r="AK1" t="s">
        <v>165</v>
      </c>
      <c r="AL1" t="s">
        <v>166</v>
      </c>
    </row>
    <row r="2" spans="1:38">
      <c r="A2">
        <v>40101</v>
      </c>
      <c r="B2" t="s">
        <v>167</v>
      </c>
      <c r="C2">
        <f>返還請求書!A3</f>
        <v>0</v>
      </c>
      <c r="D2" s="82">
        <f>返還請求書!B11</f>
        <v>0</v>
      </c>
      <c r="E2" s="83">
        <f ca="1">TODAY()</f>
        <v>45435</v>
      </c>
      <c r="F2" s="83"/>
      <c r="H2" s="83"/>
      <c r="K2">
        <f ca="1">AK3</f>
        <v>0</v>
      </c>
      <c r="L2">
        <f ca="1">K2*0.1</f>
        <v>0</v>
      </c>
      <c r="M2">
        <f ca="1">K2+L2</f>
        <v>0</v>
      </c>
      <c r="N2" t="s">
        <v>24</v>
      </c>
      <c r="W2" t="s">
        <v>216</v>
      </c>
      <c r="X2" t="s">
        <v>168</v>
      </c>
    </row>
    <row r="3" spans="1:38">
      <c r="A3">
        <v>40101</v>
      </c>
      <c r="B3" t="s">
        <v>169</v>
      </c>
      <c r="AD3" s="82" t="str">
        <f>返還請求書!A16</f>
        <v>残土処分費</v>
      </c>
      <c r="AF3">
        <v>1500</v>
      </c>
      <c r="AG3" s="82">
        <f ca="1">IF($L$17=FALSE,申込書!C27,INDIRECT(AG3&amp;"!C27"))</f>
        <v>0</v>
      </c>
      <c r="AK3">
        <f ca="1">AF3*AG3</f>
        <v>0</v>
      </c>
      <c r="AL3" s="84">
        <v>0.1</v>
      </c>
    </row>
    <row r="9" spans="1:38" s="85" customFormat="1" ht="12">
      <c r="A9" s="422" t="s">
        <v>217</v>
      </c>
      <c r="B9" s="424" t="s">
        <v>218</v>
      </c>
      <c r="C9" s="424" t="s">
        <v>219</v>
      </c>
      <c r="D9" s="425" t="s">
        <v>220</v>
      </c>
      <c r="E9" s="427" t="s">
        <v>221</v>
      </c>
      <c r="F9" s="427"/>
      <c r="G9" s="427"/>
      <c r="H9" s="428"/>
      <c r="I9" s="429"/>
    </row>
    <row r="10" spans="1:38" s="85" customFormat="1" ht="22.5" customHeight="1">
      <c r="A10" s="423"/>
      <c r="B10" s="423"/>
      <c r="C10" s="423"/>
      <c r="D10" s="426"/>
      <c r="E10" s="147" t="s">
        <v>222</v>
      </c>
      <c r="F10" s="148" t="s">
        <v>223</v>
      </c>
      <c r="G10" s="272" t="s">
        <v>224</v>
      </c>
      <c r="H10" s="273"/>
      <c r="I10" s="274"/>
    </row>
    <row r="11" spans="1:38" s="85" customFormat="1" ht="17.25" customHeight="1">
      <c r="A11" s="275">
        <f>申込書!D7</f>
        <v>0</v>
      </c>
      <c r="B11" s="275">
        <f>申込書!D12</f>
        <v>0</v>
      </c>
      <c r="C11" s="275">
        <f>申込書!D13</f>
        <v>0</v>
      </c>
      <c r="D11" s="161" t="s">
        <v>225</v>
      </c>
      <c r="E11" s="276">
        <f>申込書!H14</f>
        <v>0</v>
      </c>
      <c r="F11" s="277">
        <f>申込書!C24</f>
        <v>0</v>
      </c>
      <c r="G11" s="277">
        <f>申込書!B24</f>
        <v>0</v>
      </c>
      <c r="H11" s="278"/>
      <c r="I11" s="85" t="s">
        <v>193</v>
      </c>
    </row>
    <row r="12" spans="1:38" s="85" customFormat="1" ht="17.25" customHeight="1">
      <c r="I12" s="85" t="s">
        <v>194</v>
      </c>
    </row>
    <row r="13" spans="1:38" s="85" customFormat="1" ht="17.25" customHeight="1">
      <c r="D13" s="85" t="s">
        <v>195</v>
      </c>
    </row>
    <row r="14" spans="1:38" s="85" customFormat="1" ht="21" customHeight="1"/>
    <row r="15" spans="1:38" s="85" customFormat="1" ht="21" customHeight="1">
      <c r="A15" s="279" t="s">
        <v>226</v>
      </c>
      <c r="B15" s="280" t="s">
        <v>187</v>
      </c>
      <c r="C15" s="279" t="s">
        <v>227</v>
      </c>
    </row>
    <row r="16" spans="1:38" s="85" customFormat="1" ht="25.5" customHeight="1">
      <c r="A16" s="281">
        <f>A11</f>
        <v>0</v>
      </c>
      <c r="B16" s="282">
        <f>B11</f>
        <v>0</v>
      </c>
      <c r="C16" s="283">
        <f>G11</f>
        <v>0</v>
      </c>
    </row>
  </sheetData>
  <mergeCells count="5">
    <mergeCell ref="A9:A10"/>
    <mergeCell ref="B9:B10"/>
    <mergeCell ref="C9:C10"/>
    <mergeCell ref="D9:D10"/>
    <mergeCell ref="E9:I9"/>
  </mergeCells>
  <phoneticPr fontId="1"/>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1D14-9422-455B-AA38-C4E48D1FF8C0}">
  <sheetPr codeName="Sheet8">
    <pageSetUpPr fitToPage="1"/>
  </sheetPr>
  <dimension ref="A1:K27"/>
  <sheetViews>
    <sheetView workbookViewId="0">
      <selection activeCell="A14" sqref="A14:J14"/>
    </sheetView>
  </sheetViews>
  <sheetFormatPr defaultColWidth="10" defaultRowHeight="24.75" customHeight="1"/>
  <cols>
    <col min="1" max="1" width="17.25" style="263" bestFit="1" customWidth="1"/>
    <col min="2" max="2" width="12.875" style="263" bestFit="1" customWidth="1"/>
    <col min="3" max="3" width="11.625" style="263" customWidth="1"/>
    <col min="4" max="4" width="6.25" style="263" customWidth="1"/>
    <col min="5" max="5" width="15.625" style="263" customWidth="1"/>
    <col min="6" max="6" width="10.625" style="263" customWidth="1"/>
    <col min="7" max="7" width="15.625" style="263" customWidth="1"/>
    <col min="8" max="8" width="10.75" style="263" bestFit="1" customWidth="1"/>
    <col min="9" max="16384" width="10" style="263"/>
  </cols>
  <sheetData>
    <row r="1" spans="1:11" ht="24.75" customHeight="1">
      <c r="A1" s="266" t="str">
        <f>IF(申込書!M32=1,申込書!D7,申込書!D18)&amp;" 御中"</f>
        <v xml:space="preserve"> 御中</v>
      </c>
      <c r="B1" s="260"/>
      <c r="C1" s="261"/>
      <c r="D1" s="262"/>
      <c r="E1" s="262"/>
      <c r="F1" s="262"/>
      <c r="G1" s="262"/>
      <c r="H1" s="260"/>
    </row>
    <row r="2" spans="1:11" ht="24.75" customHeight="1">
      <c r="A2" s="266"/>
      <c r="B2" s="260"/>
      <c r="C2" s="261"/>
      <c r="D2" s="262"/>
      <c r="E2" s="262"/>
      <c r="F2" s="262"/>
      <c r="G2" s="262"/>
      <c r="H2" s="260"/>
    </row>
    <row r="3" spans="1:11" ht="24.75" customHeight="1">
      <c r="A3" s="264" t="s">
        <v>36</v>
      </c>
      <c r="B3" s="263">
        <f>申込書!D13</f>
        <v>0</v>
      </c>
      <c r="D3" s="265"/>
      <c r="F3" s="265"/>
      <c r="G3" s="265"/>
    </row>
    <row r="4" spans="1:11" ht="24.75" customHeight="1">
      <c r="A4" s="266"/>
      <c r="B4" s="260"/>
      <c r="C4" s="261"/>
      <c r="D4" s="262"/>
      <c r="E4" s="262"/>
      <c r="F4" s="262"/>
      <c r="G4" s="262"/>
      <c r="H4" s="260"/>
    </row>
    <row r="5" spans="1:11" ht="24.75" customHeight="1">
      <c r="A5" s="264" t="s">
        <v>2</v>
      </c>
      <c r="B5" s="263">
        <f>申込書!D12</f>
        <v>0</v>
      </c>
      <c r="D5" s="265"/>
      <c r="F5" s="267"/>
      <c r="G5" s="265"/>
    </row>
    <row r="6" spans="1:11" ht="24.75" customHeight="1">
      <c r="A6" s="260"/>
      <c r="B6" s="260"/>
      <c r="C6" s="261"/>
      <c r="D6" s="262"/>
      <c r="E6" s="262"/>
      <c r="F6" s="262"/>
      <c r="G6" s="262"/>
      <c r="H6" s="260"/>
    </row>
    <row r="7" spans="1:11" ht="31.5" customHeight="1">
      <c r="A7" s="11" t="s">
        <v>7</v>
      </c>
      <c r="B7" s="12" t="s">
        <v>8</v>
      </c>
      <c r="C7" s="13" t="s">
        <v>9</v>
      </c>
      <c r="D7" s="430" t="s">
        <v>37</v>
      </c>
      <c r="E7" s="430"/>
      <c r="F7" s="430"/>
      <c r="G7" s="431"/>
      <c r="H7" s="260"/>
      <c r="I7" s="432" t="s">
        <v>178</v>
      </c>
      <c r="J7" s="432"/>
      <c r="K7" s="432"/>
    </row>
    <row r="8" spans="1:11" ht="31.5" customHeight="1">
      <c r="A8" s="14">
        <f ca="1">IF(返還請求書!L16=FALSE,申込書!B24,INDIRECT(返還請求書!L11&amp;"!b24"))</f>
        <v>0</v>
      </c>
      <c r="B8" s="15">
        <f ca="1">A8/2</f>
        <v>0</v>
      </c>
      <c r="C8" s="21" t="str">
        <f ca="1">IF(返還請求書!L16=FALSE,申込書!D24,INDIRECT(返還請求書!L11&amp;"!d24"))</f>
        <v/>
      </c>
      <c r="D8" s="16" t="s">
        <v>35</v>
      </c>
      <c r="E8" s="22">
        <f ca="1">IF(返還請求書!L16=FALSE,申込書!H24,INDIRECT(返還請求書!L11&amp;"!h24"))</f>
        <v>0</v>
      </c>
      <c r="F8" s="17" t="s">
        <v>11</v>
      </c>
      <c r="G8" s="23" t="str">
        <f ca="1">IF(返還請求書!L16=FALSE,申込書!J24,INDIRECT(返還請求書!L11&amp;"!j24"))</f>
        <v/>
      </c>
      <c r="H8" s="268" t="e">
        <f ca="1">C8*5</f>
        <v>#VALUE!</v>
      </c>
      <c r="I8" s="432"/>
      <c r="J8" s="432"/>
      <c r="K8" s="432"/>
    </row>
    <row r="9" spans="1:11" ht="31.5" customHeight="1">
      <c r="A9" s="14">
        <f ca="1">IF(返還請求書!L16=FALSE,申込書!B25,IF(INDIRECT(返還請求書!L11&amp;"!b25")="","",INDIRECT(返還請求書!L11&amp;"!b25")))</f>
        <v>0</v>
      </c>
      <c r="B9" s="15">
        <f ca="1">IF(A9="","",A9/2)</f>
        <v>0</v>
      </c>
      <c r="C9" s="21" t="str">
        <f ca="1">IF(返還請求書!L16=FALSE,申込書!D25,INDIRECT(返還請求書!L11&amp;"!d25"))</f>
        <v/>
      </c>
      <c r="D9" s="16" t="s">
        <v>35</v>
      </c>
      <c r="E9" s="22">
        <f ca="1">IF(返還請求書!L16=FALSE,申込書!H25,IF(INDIRECT(返還請求書!L11&amp;"!h25")="","",INDIRECT(返還請求書!L11&amp;"!h25")))</f>
        <v>0</v>
      </c>
      <c r="F9" s="17" t="s">
        <v>11</v>
      </c>
      <c r="G9" s="23" t="str">
        <f ca="1">IF(返還請求書!L16=FALSE,申込書!J25,INDIRECT(返還請求書!L11&amp;"!j25"))</f>
        <v/>
      </c>
      <c r="H9" s="268" t="e">
        <f ca="1">C9*4</f>
        <v>#VALUE!</v>
      </c>
      <c r="I9" s="269"/>
    </row>
    <row r="10" spans="1:11" ht="31.5" customHeight="1">
      <c r="A10" s="14">
        <f ca="1">IF(返還請求書!L16=FALSE,申込書!B26,IF(INDIRECT(返還請求書!L11&amp;"!b26")="","",INDIRECT(返還請求書!L11&amp;"!b26")))</f>
        <v>0</v>
      </c>
      <c r="B10" s="15">
        <f ca="1">IF(A10="","",A10/2)</f>
        <v>0</v>
      </c>
      <c r="C10" s="21" t="str">
        <f ca="1">IF(返還請求書!L16=FALSE,申込書!D26,INDIRECT(返還請求書!L11&amp;"!d26"))</f>
        <v/>
      </c>
      <c r="D10" s="16" t="s">
        <v>35</v>
      </c>
      <c r="E10" s="22">
        <f ca="1">IF(返還請求書!L16=FALSE,申込書!H26,IF(INDIRECT(返還請求書!L11&amp;"!h26")="","",INDIRECT(返還請求書!L11&amp;"!h26")))</f>
        <v>0</v>
      </c>
      <c r="F10" s="17" t="s">
        <v>11</v>
      </c>
      <c r="G10" s="23" t="str">
        <f ca="1">IF(返還請求書!L16=FALSE,申込書!J26,INDIRECT(返還請求書!L11&amp;"!j26"))</f>
        <v/>
      </c>
      <c r="H10" s="268" t="e">
        <f ca="1">C10*2</f>
        <v>#VALUE!</v>
      </c>
    </row>
    <row r="11" spans="1:11" ht="24.75" customHeight="1">
      <c r="A11" s="260"/>
      <c r="B11" s="260"/>
      <c r="C11" s="260"/>
      <c r="D11" s="260"/>
      <c r="E11" s="260"/>
      <c r="F11" s="260"/>
      <c r="G11" s="260"/>
      <c r="H11" s="260"/>
    </row>
    <row r="12" spans="1:11" ht="24.75" customHeight="1">
      <c r="A12" s="270"/>
      <c r="B12" s="270"/>
      <c r="C12" s="271"/>
      <c r="D12" s="271"/>
      <c r="E12" s="271"/>
      <c r="F12" s="271"/>
      <c r="G12" s="271"/>
      <c r="H12" s="260"/>
    </row>
    <row r="13" spans="1:11" ht="24.75" customHeight="1">
      <c r="A13" s="260"/>
      <c r="B13" s="260"/>
      <c r="C13" s="260"/>
      <c r="D13" s="260"/>
      <c r="E13" s="260"/>
      <c r="F13" s="260"/>
      <c r="G13" s="260"/>
      <c r="H13" s="260"/>
    </row>
    <row r="14" spans="1:11" ht="24.75" customHeight="1">
      <c r="A14" s="260"/>
      <c r="B14" s="260"/>
      <c r="C14" s="260"/>
      <c r="D14" s="260"/>
      <c r="E14" s="260"/>
      <c r="F14" s="260"/>
      <c r="G14" s="260"/>
      <c r="H14" s="260"/>
    </row>
    <row r="15" spans="1:11" ht="24.75" customHeight="1">
      <c r="A15" s="260"/>
      <c r="B15" s="260"/>
      <c r="C15" s="260"/>
      <c r="D15" s="260"/>
      <c r="E15" s="260"/>
      <c r="F15" s="260"/>
      <c r="G15" s="260"/>
      <c r="H15" s="260"/>
    </row>
    <row r="16" spans="1:11" ht="24.75" customHeight="1">
      <c r="A16" s="260"/>
      <c r="B16" s="260"/>
      <c r="C16" s="260"/>
      <c r="D16" s="260"/>
      <c r="E16" s="260"/>
      <c r="F16" s="260"/>
      <c r="G16" s="260"/>
      <c r="H16" s="260"/>
    </row>
    <row r="17" spans="1:8" ht="24.75" customHeight="1">
      <c r="A17" s="260"/>
      <c r="B17" s="260"/>
      <c r="C17" s="260"/>
      <c r="D17" s="260"/>
      <c r="E17" s="260"/>
      <c r="F17" s="260"/>
      <c r="G17" s="260"/>
      <c r="H17" s="260"/>
    </row>
    <row r="18" spans="1:8" ht="24.75" customHeight="1">
      <c r="A18" s="260"/>
      <c r="B18" s="260"/>
      <c r="C18" s="260"/>
      <c r="D18" s="260"/>
      <c r="E18" s="260"/>
      <c r="F18" s="260"/>
      <c r="G18" s="260"/>
      <c r="H18" s="260"/>
    </row>
    <row r="19" spans="1:8" ht="24.75" customHeight="1">
      <c r="A19" s="260"/>
      <c r="B19" s="260"/>
      <c r="C19" s="260"/>
      <c r="D19" s="260"/>
      <c r="E19" s="260"/>
      <c r="F19" s="260"/>
      <c r="G19" s="260"/>
      <c r="H19" s="260"/>
    </row>
    <row r="20" spans="1:8" ht="24.75" customHeight="1">
      <c r="A20" s="260"/>
      <c r="B20" s="260"/>
      <c r="C20" s="260"/>
      <c r="D20" s="260"/>
      <c r="E20" s="260"/>
      <c r="F20" s="260"/>
      <c r="G20" s="260"/>
      <c r="H20" s="260"/>
    </row>
    <row r="21" spans="1:8" ht="24.75" customHeight="1">
      <c r="A21" s="260"/>
      <c r="B21" s="260"/>
      <c r="C21" s="260"/>
      <c r="D21" s="260"/>
      <c r="E21" s="260"/>
      <c r="F21" s="260"/>
      <c r="G21" s="260"/>
      <c r="H21" s="260"/>
    </row>
    <row r="22" spans="1:8" ht="24.75" customHeight="1">
      <c r="A22" s="260"/>
      <c r="B22" s="260"/>
      <c r="C22" s="260"/>
      <c r="D22" s="260"/>
      <c r="E22" s="260"/>
      <c r="F22" s="260"/>
      <c r="G22" s="260"/>
      <c r="H22" s="260"/>
    </row>
    <row r="23" spans="1:8" ht="24.75" customHeight="1">
      <c r="A23" s="260"/>
      <c r="B23" s="260"/>
      <c r="C23" s="260"/>
      <c r="D23" s="260"/>
      <c r="E23" s="260"/>
      <c r="F23" s="260"/>
      <c r="G23" s="260"/>
      <c r="H23" s="260"/>
    </row>
    <row r="24" spans="1:8" ht="24.75" customHeight="1">
      <c r="A24" s="260"/>
      <c r="B24" s="260"/>
      <c r="C24" s="260"/>
      <c r="D24" s="260"/>
      <c r="E24" s="260"/>
      <c r="F24" s="260"/>
      <c r="G24" s="260"/>
      <c r="H24" s="260"/>
    </row>
    <row r="25" spans="1:8" ht="24.75" customHeight="1">
      <c r="A25" s="260"/>
      <c r="B25" s="260"/>
      <c r="C25" s="260"/>
      <c r="D25" s="260"/>
      <c r="E25" s="260"/>
      <c r="F25" s="260"/>
      <c r="G25" s="260"/>
      <c r="H25" s="260"/>
    </row>
    <row r="26" spans="1:8" ht="24.75" customHeight="1">
      <c r="A26" s="260"/>
      <c r="B26" s="260"/>
      <c r="C26" s="260"/>
      <c r="D26" s="260"/>
      <c r="E26" s="260"/>
      <c r="F26" s="260"/>
      <c r="G26" s="260"/>
      <c r="H26" s="260"/>
    </row>
    <row r="27" spans="1:8" ht="24.75" customHeight="1">
      <c r="A27" s="260"/>
      <c r="B27" s="260"/>
      <c r="C27" s="260"/>
      <c r="D27" s="260"/>
      <c r="E27" s="260"/>
      <c r="F27" s="260"/>
      <c r="G27" s="260"/>
      <c r="H27" s="260"/>
    </row>
  </sheetData>
  <mergeCells count="2">
    <mergeCell ref="D7:G7"/>
    <mergeCell ref="I7:K8"/>
  </mergeCells>
  <phoneticPr fontId="1"/>
  <printOptions horizontalCentered="1"/>
  <pageMargins left="0.25" right="0.25" top="1.19" bottom="0.75" header="0.3" footer="0.3"/>
  <pageSetup paperSize="73" scale="6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M67"/>
  <sheetViews>
    <sheetView zoomScale="80" zoomScaleNormal="80" workbookViewId="0">
      <pane ySplit="5" topLeftCell="A6" activePane="bottomLeft" state="frozen"/>
      <selection activeCell="A14" sqref="A14:J14"/>
      <selection pane="bottomLeft" activeCell="A14" sqref="A14:J14"/>
    </sheetView>
  </sheetViews>
  <sheetFormatPr defaultRowHeight="18.75"/>
  <cols>
    <col min="1" max="1" width="13.25" style="20" bestFit="1" customWidth="1"/>
    <col min="2" max="2" width="8.25" style="20" customWidth="1"/>
    <col min="3" max="3" width="12.125" style="20" customWidth="1"/>
    <col min="4" max="4" width="3.5" style="35" bestFit="1" customWidth="1"/>
    <col min="5" max="5" width="12.125" style="20" customWidth="1"/>
    <col min="6" max="6" width="13.25" style="20" bestFit="1" customWidth="1"/>
    <col min="7" max="7" width="8.25" style="20" customWidth="1"/>
    <col min="8" max="8" width="12.125" style="20" customWidth="1"/>
    <col min="9" max="9" width="3.5" style="35" bestFit="1" customWidth="1"/>
    <col min="10" max="10" width="12.125" style="20" customWidth="1"/>
    <col min="11" max="11" width="9" style="20"/>
    <col min="12" max="12" width="7.5" style="20" customWidth="1"/>
    <col min="13" max="13" width="7.25" style="20" hidden="1" customWidth="1"/>
    <col min="14" max="14" width="7.5" style="20" customWidth="1"/>
    <col min="15" max="16384" width="9" style="20"/>
  </cols>
  <sheetData>
    <row r="1" spans="1:13" ht="36" customHeight="1">
      <c r="A1" s="441" t="s">
        <v>44</v>
      </c>
      <c r="B1" s="441"/>
      <c r="C1" s="441"/>
      <c r="D1" s="441"/>
      <c r="E1" s="441"/>
      <c r="F1" s="441"/>
      <c r="G1" s="441"/>
      <c r="H1" s="441"/>
      <c r="I1" s="441"/>
      <c r="J1" s="441"/>
    </row>
    <row r="2" spans="1:13" ht="21" customHeight="1">
      <c r="A2" s="34" t="s">
        <v>65</v>
      </c>
      <c r="B2" s="442">
        <f>申込書!D13</f>
        <v>0</v>
      </c>
      <c r="C2" s="442"/>
      <c r="D2" s="442"/>
      <c r="E2" s="442"/>
      <c r="F2" s="34" t="s">
        <v>45</v>
      </c>
      <c r="G2" s="445">
        <f>申込書!D12</f>
        <v>0</v>
      </c>
      <c r="H2" s="445"/>
      <c r="I2" s="445"/>
      <c r="J2" s="445"/>
    </row>
    <row r="3" spans="1:13" ht="21.75" customHeight="1">
      <c r="A3" s="34" t="s">
        <v>46</v>
      </c>
      <c r="B3" s="443">
        <f>申込書!D15</f>
        <v>0</v>
      </c>
      <c r="C3" s="443"/>
      <c r="F3" s="34" t="s">
        <v>47</v>
      </c>
      <c r="G3" s="444">
        <f>申込書!D7</f>
        <v>0</v>
      </c>
      <c r="H3" s="444"/>
      <c r="I3" s="444"/>
      <c r="J3" s="444"/>
      <c r="M3" t="str">
        <f ca="1">CELL("filename",$A$1)</f>
        <v>\\LS210D88E\share\共有\湖南環境建設事業協同組合\残土搬入関係\様式　残土依頼書\R5\[残土処分申込書-1500円-R6-2インボイス.xlsx]搬入明細【10t車】</v>
      </c>
    </row>
    <row r="4" spans="1:13" ht="21.75" customHeight="1">
      <c r="A4" s="34" t="s">
        <v>48</v>
      </c>
      <c r="B4" s="64">
        <f ca="1">M8</f>
        <v>10</v>
      </c>
      <c r="C4" s="36">
        <f ca="1">B4/2</f>
        <v>5</v>
      </c>
      <c r="D4" s="37"/>
      <c r="F4" s="34" t="s">
        <v>49</v>
      </c>
      <c r="G4" s="444" t="str">
        <f>申込書!D16</f>
        <v>株式会社アヤシロ</v>
      </c>
      <c r="H4" s="444"/>
      <c r="I4" s="444"/>
      <c r="J4" s="444"/>
      <c r="M4">
        <f ca="1">LEN(CELL("filename",$A$1))</f>
        <v>93</v>
      </c>
    </row>
    <row r="5" spans="1:13" s="40" customFormat="1" ht="27" customHeight="1">
      <c r="A5" s="38" t="s">
        <v>50</v>
      </c>
      <c r="B5" s="38" t="s">
        <v>51</v>
      </c>
      <c r="C5" s="433" t="s">
        <v>52</v>
      </c>
      <c r="D5" s="434"/>
      <c r="E5" s="435"/>
      <c r="F5" s="39" t="s">
        <v>53</v>
      </c>
      <c r="G5" s="38" t="s">
        <v>54</v>
      </c>
      <c r="H5" s="433" t="s">
        <v>52</v>
      </c>
      <c r="I5" s="434"/>
      <c r="J5" s="435"/>
      <c r="M5">
        <f ca="1">FIND("]",CELL("filename",$A$1))</f>
        <v>83</v>
      </c>
    </row>
    <row r="6" spans="1:13" ht="27" customHeight="1">
      <c r="A6" s="41" t="str">
        <f ca="1">IF(ISERROR(VLOOKUP(B4,申込書!B24:C26,1,0)),"",申込書!C6)</f>
        <v/>
      </c>
      <c r="B6" s="42" t="str">
        <f ca="1">IF(A6="","",VLOOKUP(B4,申込書!B24:D26,3,FALSE))</f>
        <v/>
      </c>
      <c r="C6" s="43" t="str">
        <f ca="1">IF(B6="","",VLOOKUP(B4,申込書!B24:I26,7,FALSE))</f>
        <v/>
      </c>
      <c r="D6" s="44" t="s">
        <v>55</v>
      </c>
      <c r="E6" s="45" t="str">
        <f ca="1">IF(C6="","",VLOOKUP(B4,申込書!B24:J26,9,FALSE))</f>
        <v/>
      </c>
      <c r="F6" s="71"/>
      <c r="G6" s="72"/>
      <c r="H6" s="73"/>
      <c r="I6" s="44" t="s">
        <v>56</v>
      </c>
      <c r="J6" s="45" t="str">
        <f>IF(H6="","",H6+G6-1)</f>
        <v/>
      </c>
      <c r="M6" t="str">
        <f ca="1">MID(M3,M5+1,88)</f>
        <v>搬入明細【10t車】</v>
      </c>
    </row>
    <row r="7" spans="1:13" ht="27" customHeight="1">
      <c r="A7" s="65"/>
      <c r="B7" s="66"/>
      <c r="C7" s="67"/>
      <c r="D7" s="46" t="s">
        <v>57</v>
      </c>
      <c r="E7" s="47" t="str">
        <f>IF(C7="","",C7+B7-1)</f>
        <v/>
      </c>
      <c r="F7" s="74"/>
      <c r="G7" s="66"/>
      <c r="H7" s="67"/>
      <c r="I7" s="46" t="s">
        <v>56</v>
      </c>
      <c r="J7" s="47" t="str">
        <f t="shared" ref="J7:J32" si="0">IF(H7="","",H7+G7-1)</f>
        <v/>
      </c>
      <c r="M7" s="20" t="str">
        <f ca="1">MID(M6,6,1)</f>
        <v>1</v>
      </c>
    </row>
    <row r="8" spans="1:13" ht="27" customHeight="1">
      <c r="A8" s="65"/>
      <c r="B8" s="66"/>
      <c r="C8" s="67"/>
      <c r="D8" s="46" t="s">
        <v>58</v>
      </c>
      <c r="E8" s="47" t="str">
        <f t="shared" ref="E8:E32" si="1">IF(C8="","",C8+B8-1)</f>
        <v/>
      </c>
      <c r="F8" s="74"/>
      <c r="G8" s="66"/>
      <c r="H8" s="67"/>
      <c r="I8" s="46" t="s">
        <v>59</v>
      </c>
      <c r="J8" s="47" t="str">
        <f t="shared" si="0"/>
        <v/>
      </c>
      <c r="M8" s="20">
        <f ca="1">IF(M7="1",10,VALUE(M7))</f>
        <v>10</v>
      </c>
    </row>
    <row r="9" spans="1:13" ht="27" customHeight="1">
      <c r="A9" s="65"/>
      <c r="B9" s="66"/>
      <c r="C9" s="67"/>
      <c r="D9" s="46" t="s">
        <v>58</v>
      </c>
      <c r="E9" s="47" t="str">
        <f t="shared" si="1"/>
        <v/>
      </c>
      <c r="F9" s="74"/>
      <c r="G9" s="66"/>
      <c r="H9" s="67"/>
      <c r="I9" s="46" t="s">
        <v>56</v>
      </c>
      <c r="J9" s="47" t="str">
        <f t="shared" si="0"/>
        <v/>
      </c>
    </row>
    <row r="10" spans="1:13" ht="27" customHeight="1">
      <c r="A10" s="65"/>
      <c r="B10" s="66"/>
      <c r="C10" s="67"/>
      <c r="D10" s="46" t="s">
        <v>56</v>
      </c>
      <c r="E10" s="47" t="str">
        <f t="shared" si="1"/>
        <v/>
      </c>
      <c r="F10" s="74"/>
      <c r="G10" s="66"/>
      <c r="H10" s="67"/>
      <c r="I10" s="46" t="s">
        <v>56</v>
      </c>
      <c r="J10" s="47" t="str">
        <f t="shared" si="0"/>
        <v/>
      </c>
    </row>
    <row r="11" spans="1:13" ht="27" customHeight="1">
      <c r="A11" s="65"/>
      <c r="B11" s="66"/>
      <c r="C11" s="67"/>
      <c r="D11" s="46" t="s">
        <v>57</v>
      </c>
      <c r="E11" s="47" t="str">
        <f t="shared" si="1"/>
        <v/>
      </c>
      <c r="F11" s="74"/>
      <c r="G11" s="66"/>
      <c r="H11" s="67"/>
      <c r="I11" s="46" t="s">
        <v>58</v>
      </c>
      <c r="J11" s="47" t="str">
        <f t="shared" si="0"/>
        <v/>
      </c>
    </row>
    <row r="12" spans="1:13" ht="27" customHeight="1">
      <c r="A12" s="65"/>
      <c r="B12" s="66"/>
      <c r="C12" s="67"/>
      <c r="D12" s="46" t="s">
        <v>59</v>
      </c>
      <c r="E12" s="47" t="str">
        <f t="shared" si="1"/>
        <v/>
      </c>
      <c r="F12" s="74"/>
      <c r="G12" s="66"/>
      <c r="H12" s="67"/>
      <c r="I12" s="46" t="s">
        <v>59</v>
      </c>
      <c r="J12" s="47" t="str">
        <f t="shared" si="0"/>
        <v/>
      </c>
    </row>
    <row r="13" spans="1:13" ht="27" customHeight="1">
      <c r="A13" s="65"/>
      <c r="B13" s="66"/>
      <c r="C13" s="67"/>
      <c r="D13" s="46" t="s">
        <v>56</v>
      </c>
      <c r="E13" s="47" t="str">
        <f t="shared" si="1"/>
        <v/>
      </c>
      <c r="F13" s="74"/>
      <c r="G13" s="66"/>
      <c r="H13" s="67"/>
      <c r="I13" s="46" t="s">
        <v>56</v>
      </c>
      <c r="J13" s="47" t="str">
        <f t="shared" si="0"/>
        <v/>
      </c>
    </row>
    <row r="14" spans="1:13" ht="27" customHeight="1">
      <c r="A14" s="65"/>
      <c r="B14" s="66"/>
      <c r="C14" s="67"/>
      <c r="D14" s="46" t="s">
        <v>57</v>
      </c>
      <c r="E14" s="47" t="str">
        <f t="shared" si="1"/>
        <v/>
      </c>
      <c r="F14" s="74"/>
      <c r="G14" s="66"/>
      <c r="H14" s="67"/>
      <c r="I14" s="46" t="s">
        <v>60</v>
      </c>
      <c r="J14" s="47" t="str">
        <f t="shared" si="0"/>
        <v/>
      </c>
    </row>
    <row r="15" spans="1:13" ht="27" customHeight="1">
      <c r="A15" s="65"/>
      <c r="B15" s="66"/>
      <c r="C15" s="67"/>
      <c r="D15" s="46" t="s">
        <v>56</v>
      </c>
      <c r="E15" s="47" t="str">
        <f t="shared" si="1"/>
        <v/>
      </c>
      <c r="F15" s="74"/>
      <c r="G15" s="66"/>
      <c r="H15" s="67"/>
      <c r="I15" s="46" t="s">
        <v>60</v>
      </c>
      <c r="J15" s="47" t="str">
        <f t="shared" si="0"/>
        <v/>
      </c>
    </row>
    <row r="16" spans="1:13" ht="27" customHeight="1">
      <c r="A16" s="65"/>
      <c r="B16" s="66"/>
      <c r="C16" s="67"/>
      <c r="D16" s="46" t="s">
        <v>55</v>
      </c>
      <c r="E16" s="47" t="str">
        <f t="shared" si="1"/>
        <v/>
      </c>
      <c r="F16" s="74"/>
      <c r="G16" s="66"/>
      <c r="H16" s="67"/>
      <c r="I16" s="46" t="s">
        <v>58</v>
      </c>
      <c r="J16" s="47" t="str">
        <f t="shared" si="0"/>
        <v/>
      </c>
    </row>
    <row r="17" spans="1:10" ht="27" customHeight="1">
      <c r="A17" s="65"/>
      <c r="B17" s="66"/>
      <c r="C17" s="67"/>
      <c r="D17" s="46" t="s">
        <v>55</v>
      </c>
      <c r="E17" s="47" t="str">
        <f t="shared" si="1"/>
        <v/>
      </c>
      <c r="F17" s="74"/>
      <c r="G17" s="66"/>
      <c r="H17" s="67"/>
      <c r="I17" s="46" t="s">
        <v>55</v>
      </c>
      <c r="J17" s="47" t="str">
        <f t="shared" si="0"/>
        <v/>
      </c>
    </row>
    <row r="18" spans="1:10" ht="27" customHeight="1">
      <c r="A18" s="65"/>
      <c r="B18" s="66"/>
      <c r="C18" s="67"/>
      <c r="D18" s="46" t="s">
        <v>57</v>
      </c>
      <c r="E18" s="47" t="str">
        <f t="shared" si="1"/>
        <v/>
      </c>
      <c r="F18" s="74"/>
      <c r="G18" s="66"/>
      <c r="H18" s="67"/>
      <c r="I18" s="46" t="s">
        <v>59</v>
      </c>
      <c r="J18" s="47" t="str">
        <f t="shared" si="0"/>
        <v/>
      </c>
    </row>
    <row r="19" spans="1:10" ht="27" customHeight="1">
      <c r="A19" s="65"/>
      <c r="B19" s="66"/>
      <c r="C19" s="67"/>
      <c r="D19" s="46" t="s">
        <v>57</v>
      </c>
      <c r="E19" s="47" t="str">
        <f t="shared" si="1"/>
        <v/>
      </c>
      <c r="F19" s="74"/>
      <c r="G19" s="66"/>
      <c r="H19" s="67"/>
      <c r="I19" s="46" t="s">
        <v>57</v>
      </c>
      <c r="J19" s="47" t="str">
        <f t="shared" si="0"/>
        <v/>
      </c>
    </row>
    <row r="20" spans="1:10" ht="27" customHeight="1">
      <c r="A20" s="65"/>
      <c r="B20" s="66"/>
      <c r="C20" s="67"/>
      <c r="D20" s="46" t="s">
        <v>56</v>
      </c>
      <c r="E20" s="47" t="str">
        <f t="shared" si="1"/>
        <v/>
      </c>
      <c r="F20" s="74"/>
      <c r="G20" s="66"/>
      <c r="H20" s="67"/>
      <c r="I20" s="46" t="s">
        <v>56</v>
      </c>
      <c r="J20" s="47" t="str">
        <f t="shared" si="0"/>
        <v/>
      </c>
    </row>
    <row r="21" spans="1:10" ht="27" customHeight="1">
      <c r="A21" s="65"/>
      <c r="B21" s="66"/>
      <c r="C21" s="67"/>
      <c r="D21" s="46" t="s">
        <v>56</v>
      </c>
      <c r="E21" s="47" t="str">
        <f t="shared" si="1"/>
        <v/>
      </c>
      <c r="F21" s="74"/>
      <c r="G21" s="66"/>
      <c r="H21" s="67"/>
      <c r="I21" s="46" t="s">
        <v>56</v>
      </c>
      <c r="J21" s="47" t="str">
        <f t="shared" si="0"/>
        <v/>
      </c>
    </row>
    <row r="22" spans="1:10" ht="27" customHeight="1">
      <c r="A22" s="65"/>
      <c r="B22" s="66"/>
      <c r="C22" s="67"/>
      <c r="D22" s="46" t="s">
        <v>55</v>
      </c>
      <c r="E22" s="47" t="str">
        <f t="shared" si="1"/>
        <v/>
      </c>
      <c r="F22" s="74"/>
      <c r="G22" s="66"/>
      <c r="H22" s="67"/>
      <c r="I22" s="46" t="s">
        <v>55</v>
      </c>
      <c r="J22" s="47" t="str">
        <f t="shared" si="0"/>
        <v/>
      </c>
    </row>
    <row r="23" spans="1:10" ht="27" customHeight="1">
      <c r="A23" s="65"/>
      <c r="B23" s="66"/>
      <c r="C23" s="67"/>
      <c r="D23" s="46" t="s">
        <v>55</v>
      </c>
      <c r="E23" s="47" t="str">
        <f t="shared" si="1"/>
        <v/>
      </c>
      <c r="F23" s="74"/>
      <c r="G23" s="66"/>
      <c r="H23" s="67"/>
      <c r="I23" s="46" t="s">
        <v>55</v>
      </c>
      <c r="J23" s="47" t="str">
        <f t="shared" si="0"/>
        <v/>
      </c>
    </row>
    <row r="24" spans="1:10" ht="27" customHeight="1">
      <c r="A24" s="65"/>
      <c r="B24" s="66"/>
      <c r="C24" s="67"/>
      <c r="D24" s="46" t="s">
        <v>55</v>
      </c>
      <c r="E24" s="47" t="str">
        <f t="shared" si="1"/>
        <v/>
      </c>
      <c r="F24" s="74"/>
      <c r="G24" s="66"/>
      <c r="H24" s="67"/>
      <c r="I24" s="46" t="s">
        <v>55</v>
      </c>
      <c r="J24" s="47" t="str">
        <f t="shared" si="0"/>
        <v/>
      </c>
    </row>
    <row r="25" spans="1:10" ht="27" customHeight="1">
      <c r="A25" s="65"/>
      <c r="B25" s="66"/>
      <c r="C25" s="67"/>
      <c r="D25" s="46" t="s">
        <v>56</v>
      </c>
      <c r="E25" s="47" t="str">
        <f t="shared" si="1"/>
        <v/>
      </c>
      <c r="F25" s="74"/>
      <c r="G25" s="66"/>
      <c r="H25" s="67"/>
      <c r="I25" s="46" t="s">
        <v>56</v>
      </c>
      <c r="J25" s="47" t="str">
        <f t="shared" si="0"/>
        <v/>
      </c>
    </row>
    <row r="26" spans="1:10" ht="27" customHeight="1">
      <c r="A26" s="65"/>
      <c r="B26" s="66"/>
      <c r="C26" s="67"/>
      <c r="D26" s="46" t="s">
        <v>56</v>
      </c>
      <c r="E26" s="47" t="str">
        <f t="shared" si="1"/>
        <v/>
      </c>
      <c r="F26" s="74"/>
      <c r="G26" s="66"/>
      <c r="H26" s="67"/>
      <c r="I26" s="46" t="s">
        <v>56</v>
      </c>
      <c r="J26" s="47" t="str">
        <f t="shared" si="0"/>
        <v/>
      </c>
    </row>
    <row r="27" spans="1:10" ht="27" customHeight="1">
      <c r="A27" s="65"/>
      <c r="B27" s="66"/>
      <c r="C27" s="67"/>
      <c r="D27" s="46" t="s">
        <v>56</v>
      </c>
      <c r="E27" s="47" t="str">
        <f t="shared" si="1"/>
        <v/>
      </c>
      <c r="F27" s="74"/>
      <c r="G27" s="66"/>
      <c r="H27" s="67"/>
      <c r="I27" s="46" t="s">
        <v>56</v>
      </c>
      <c r="J27" s="47" t="str">
        <f t="shared" si="0"/>
        <v/>
      </c>
    </row>
    <row r="28" spans="1:10" ht="27" customHeight="1">
      <c r="A28" s="65"/>
      <c r="B28" s="66"/>
      <c r="C28" s="67"/>
      <c r="D28" s="46" t="s">
        <v>56</v>
      </c>
      <c r="E28" s="47" t="str">
        <f t="shared" si="1"/>
        <v/>
      </c>
      <c r="F28" s="74"/>
      <c r="G28" s="66"/>
      <c r="H28" s="67"/>
      <c r="I28" s="46" t="s">
        <v>56</v>
      </c>
      <c r="J28" s="47" t="str">
        <f t="shared" si="0"/>
        <v/>
      </c>
    </row>
    <row r="29" spans="1:10" ht="27" customHeight="1">
      <c r="A29" s="65"/>
      <c r="B29" s="66"/>
      <c r="C29" s="67"/>
      <c r="D29" s="46" t="s">
        <v>56</v>
      </c>
      <c r="E29" s="47" t="str">
        <f t="shared" si="1"/>
        <v/>
      </c>
      <c r="F29" s="74"/>
      <c r="G29" s="66"/>
      <c r="H29" s="67"/>
      <c r="I29" s="46" t="s">
        <v>56</v>
      </c>
      <c r="J29" s="47" t="str">
        <f t="shared" si="0"/>
        <v/>
      </c>
    </row>
    <row r="30" spans="1:10" ht="27" customHeight="1">
      <c r="A30" s="65"/>
      <c r="B30" s="66"/>
      <c r="C30" s="67"/>
      <c r="D30" s="46" t="s">
        <v>56</v>
      </c>
      <c r="E30" s="47" t="str">
        <f t="shared" si="1"/>
        <v/>
      </c>
      <c r="F30" s="74"/>
      <c r="G30" s="66"/>
      <c r="H30" s="67"/>
      <c r="I30" s="46" t="s">
        <v>56</v>
      </c>
      <c r="J30" s="47" t="str">
        <f t="shared" si="0"/>
        <v/>
      </c>
    </row>
    <row r="31" spans="1:10" ht="27" customHeight="1">
      <c r="A31" s="65"/>
      <c r="B31" s="66"/>
      <c r="C31" s="67"/>
      <c r="D31" s="46" t="s">
        <v>56</v>
      </c>
      <c r="E31" s="47" t="str">
        <f t="shared" si="1"/>
        <v/>
      </c>
      <c r="F31" s="74"/>
      <c r="G31" s="66"/>
      <c r="H31" s="67"/>
      <c r="I31" s="46" t="s">
        <v>56</v>
      </c>
      <c r="J31" s="47" t="str">
        <f t="shared" si="0"/>
        <v/>
      </c>
    </row>
    <row r="32" spans="1:10" ht="27" customHeight="1" thickBot="1">
      <c r="A32" s="68"/>
      <c r="B32" s="69"/>
      <c r="C32" s="70"/>
      <c r="D32" s="48" t="s">
        <v>56</v>
      </c>
      <c r="E32" s="47" t="str">
        <f t="shared" si="1"/>
        <v/>
      </c>
      <c r="F32" s="75"/>
      <c r="G32" s="69"/>
      <c r="H32" s="70"/>
      <c r="I32" s="48" t="s">
        <v>55</v>
      </c>
      <c r="J32" s="49" t="str">
        <f t="shared" si="0"/>
        <v/>
      </c>
    </row>
    <row r="33" spans="1:10" ht="27" customHeight="1" thickTop="1">
      <c r="A33" s="50" t="s">
        <v>61</v>
      </c>
      <c r="B33" s="51">
        <f ca="1">SUM(B6:B32)</f>
        <v>0</v>
      </c>
      <c r="C33" s="436">
        <f ca="1">B33*1100*C4*110%</f>
        <v>0</v>
      </c>
      <c r="D33" s="436"/>
      <c r="E33" s="436"/>
      <c r="F33" s="52" t="s">
        <v>62</v>
      </c>
      <c r="G33" s="51">
        <f>SUM(G6:G32)</f>
        <v>0</v>
      </c>
      <c r="H33" s="436">
        <f ca="1">G33*1100*C4*110%</f>
        <v>0</v>
      </c>
      <c r="I33" s="436"/>
      <c r="J33" s="436"/>
    </row>
    <row r="34" spans="1:10" s="57" customFormat="1" ht="27" customHeight="1">
      <c r="A34" s="53" t="s">
        <v>63</v>
      </c>
      <c r="B34" s="54">
        <f ca="1">B33-G33</f>
        <v>0</v>
      </c>
      <c r="C34" s="437" t="s">
        <v>64</v>
      </c>
      <c r="D34" s="438"/>
      <c r="E34" s="439">
        <f ca="1">C33-H33</f>
        <v>0</v>
      </c>
      <c r="F34" s="440"/>
      <c r="G34" s="55"/>
      <c r="H34" s="434"/>
      <c r="I34" s="434"/>
      <c r="J34" s="56"/>
    </row>
    <row r="35" spans="1:10" s="40" customFormat="1" ht="27" customHeight="1">
      <c r="A35" s="38" t="s">
        <v>50</v>
      </c>
      <c r="B35" s="38" t="s">
        <v>51</v>
      </c>
      <c r="C35" s="433" t="s">
        <v>52</v>
      </c>
      <c r="D35" s="434"/>
      <c r="E35" s="435"/>
      <c r="F35" s="39" t="s">
        <v>53</v>
      </c>
      <c r="G35" s="38" t="s">
        <v>54</v>
      </c>
      <c r="H35" s="433" t="s">
        <v>52</v>
      </c>
      <c r="I35" s="434"/>
      <c r="J35" s="435"/>
    </row>
    <row r="36" spans="1:10" ht="27" customHeight="1">
      <c r="A36" s="76"/>
      <c r="B36" s="72"/>
      <c r="C36" s="73"/>
      <c r="D36" s="44" t="s">
        <v>59</v>
      </c>
      <c r="E36" s="45" t="str">
        <f t="shared" ref="E36:E65" si="2">IF(C36="","",C36+B36-1)</f>
        <v/>
      </c>
      <c r="F36" s="71"/>
      <c r="G36" s="72"/>
      <c r="H36" s="73"/>
      <c r="I36" s="44" t="s">
        <v>56</v>
      </c>
      <c r="J36" s="45" t="str">
        <f t="shared" ref="J36:J65" si="3">IF(H36="","",H36+G36-1)</f>
        <v/>
      </c>
    </row>
    <row r="37" spans="1:10" ht="27" customHeight="1">
      <c r="A37" s="65"/>
      <c r="B37" s="66"/>
      <c r="C37" s="67"/>
      <c r="D37" s="46" t="s">
        <v>56</v>
      </c>
      <c r="E37" s="47" t="str">
        <f t="shared" si="2"/>
        <v/>
      </c>
      <c r="F37" s="74"/>
      <c r="G37" s="66"/>
      <c r="H37" s="67"/>
      <c r="I37" s="46" t="s">
        <v>56</v>
      </c>
      <c r="J37" s="47" t="str">
        <f t="shared" si="3"/>
        <v/>
      </c>
    </row>
    <row r="38" spans="1:10" ht="27" customHeight="1">
      <c r="A38" s="65"/>
      <c r="B38" s="66"/>
      <c r="C38" s="67"/>
      <c r="D38" s="46" t="s">
        <v>56</v>
      </c>
      <c r="E38" s="47" t="str">
        <f t="shared" si="2"/>
        <v/>
      </c>
      <c r="F38" s="74"/>
      <c r="G38" s="66"/>
      <c r="H38" s="67"/>
      <c r="I38" s="46" t="s">
        <v>56</v>
      </c>
      <c r="J38" s="47" t="str">
        <f t="shared" si="3"/>
        <v/>
      </c>
    </row>
    <row r="39" spans="1:10" ht="27" customHeight="1">
      <c r="A39" s="65"/>
      <c r="B39" s="66"/>
      <c r="C39" s="67"/>
      <c r="D39" s="46" t="s">
        <v>56</v>
      </c>
      <c r="E39" s="47" t="str">
        <f t="shared" si="2"/>
        <v/>
      </c>
      <c r="F39" s="74"/>
      <c r="G39" s="66"/>
      <c r="H39" s="67"/>
      <c r="I39" s="46" t="s">
        <v>56</v>
      </c>
      <c r="J39" s="47" t="str">
        <f t="shared" si="3"/>
        <v/>
      </c>
    </row>
    <row r="40" spans="1:10" ht="27" customHeight="1">
      <c r="A40" s="65"/>
      <c r="B40" s="66"/>
      <c r="C40" s="67"/>
      <c r="D40" s="46" t="s">
        <v>56</v>
      </c>
      <c r="E40" s="47" t="str">
        <f t="shared" si="2"/>
        <v/>
      </c>
      <c r="F40" s="74"/>
      <c r="G40" s="66"/>
      <c r="H40" s="67"/>
      <c r="I40" s="46" t="s">
        <v>56</v>
      </c>
      <c r="J40" s="47" t="str">
        <f t="shared" si="3"/>
        <v/>
      </c>
    </row>
    <row r="41" spans="1:10" ht="27" customHeight="1">
      <c r="A41" s="65"/>
      <c r="B41" s="66"/>
      <c r="C41" s="67"/>
      <c r="D41" s="46" t="s">
        <v>56</v>
      </c>
      <c r="E41" s="47" t="str">
        <f t="shared" si="2"/>
        <v/>
      </c>
      <c r="F41" s="74"/>
      <c r="G41" s="66"/>
      <c r="H41" s="67"/>
      <c r="I41" s="46" t="s">
        <v>56</v>
      </c>
      <c r="J41" s="47" t="str">
        <f t="shared" si="3"/>
        <v/>
      </c>
    </row>
    <row r="42" spans="1:10" ht="27" customHeight="1">
      <c r="A42" s="65"/>
      <c r="B42" s="66"/>
      <c r="C42" s="67"/>
      <c r="D42" s="46" t="s">
        <v>56</v>
      </c>
      <c r="E42" s="47" t="str">
        <f t="shared" si="2"/>
        <v/>
      </c>
      <c r="F42" s="74"/>
      <c r="G42" s="66"/>
      <c r="H42" s="67"/>
      <c r="I42" s="46" t="s">
        <v>56</v>
      </c>
      <c r="J42" s="47" t="str">
        <f t="shared" si="3"/>
        <v/>
      </c>
    </row>
    <row r="43" spans="1:10" ht="27" customHeight="1">
      <c r="A43" s="65"/>
      <c r="B43" s="66"/>
      <c r="C43" s="67"/>
      <c r="D43" s="46" t="s">
        <v>56</v>
      </c>
      <c r="E43" s="47" t="str">
        <f t="shared" si="2"/>
        <v/>
      </c>
      <c r="F43" s="74"/>
      <c r="G43" s="66"/>
      <c r="H43" s="67"/>
      <c r="I43" s="46" t="s">
        <v>56</v>
      </c>
      <c r="J43" s="47" t="str">
        <f t="shared" si="3"/>
        <v/>
      </c>
    </row>
    <row r="44" spans="1:10" ht="27" customHeight="1">
      <c r="A44" s="65"/>
      <c r="B44" s="66"/>
      <c r="C44" s="67"/>
      <c r="D44" s="46" t="s">
        <v>56</v>
      </c>
      <c r="E44" s="47" t="str">
        <f t="shared" si="2"/>
        <v/>
      </c>
      <c r="F44" s="74"/>
      <c r="G44" s="66"/>
      <c r="H44" s="67"/>
      <c r="I44" s="46" t="s">
        <v>56</v>
      </c>
      <c r="J44" s="47" t="str">
        <f t="shared" si="3"/>
        <v/>
      </c>
    </row>
    <row r="45" spans="1:10" ht="27" customHeight="1">
      <c r="A45" s="65"/>
      <c r="B45" s="66"/>
      <c r="C45" s="67"/>
      <c r="D45" s="46" t="s">
        <v>56</v>
      </c>
      <c r="E45" s="47" t="str">
        <f t="shared" si="2"/>
        <v/>
      </c>
      <c r="F45" s="74"/>
      <c r="G45" s="66"/>
      <c r="H45" s="67"/>
      <c r="I45" s="46" t="s">
        <v>56</v>
      </c>
      <c r="J45" s="47" t="str">
        <f t="shared" si="3"/>
        <v/>
      </c>
    </row>
    <row r="46" spans="1:10" ht="27" customHeight="1">
      <c r="A46" s="65"/>
      <c r="B46" s="66"/>
      <c r="C46" s="67"/>
      <c r="D46" s="46" t="s">
        <v>56</v>
      </c>
      <c r="E46" s="47" t="str">
        <f t="shared" si="2"/>
        <v/>
      </c>
      <c r="F46" s="74"/>
      <c r="G46" s="66"/>
      <c r="H46" s="67"/>
      <c r="I46" s="46" t="s">
        <v>56</v>
      </c>
      <c r="J46" s="47" t="str">
        <f t="shared" si="3"/>
        <v/>
      </c>
    </row>
    <row r="47" spans="1:10" ht="27" customHeight="1">
      <c r="A47" s="65"/>
      <c r="B47" s="66"/>
      <c r="C47" s="67"/>
      <c r="D47" s="46" t="s">
        <v>56</v>
      </c>
      <c r="E47" s="47" t="str">
        <f t="shared" si="2"/>
        <v/>
      </c>
      <c r="F47" s="74"/>
      <c r="G47" s="66"/>
      <c r="H47" s="67"/>
      <c r="I47" s="46" t="s">
        <v>56</v>
      </c>
      <c r="J47" s="47" t="str">
        <f t="shared" si="3"/>
        <v/>
      </c>
    </row>
    <row r="48" spans="1:10" ht="27" customHeight="1">
      <c r="A48" s="65"/>
      <c r="B48" s="66"/>
      <c r="C48" s="67"/>
      <c r="D48" s="46" t="s">
        <v>56</v>
      </c>
      <c r="E48" s="47" t="str">
        <f t="shared" si="2"/>
        <v/>
      </c>
      <c r="F48" s="74"/>
      <c r="G48" s="66"/>
      <c r="H48" s="67"/>
      <c r="I48" s="46" t="s">
        <v>56</v>
      </c>
      <c r="J48" s="47" t="str">
        <f t="shared" si="3"/>
        <v/>
      </c>
    </row>
    <row r="49" spans="1:10" ht="27" customHeight="1">
      <c r="A49" s="65"/>
      <c r="B49" s="66"/>
      <c r="C49" s="67"/>
      <c r="D49" s="46" t="s">
        <v>55</v>
      </c>
      <c r="E49" s="47" t="str">
        <f t="shared" si="2"/>
        <v/>
      </c>
      <c r="F49" s="74"/>
      <c r="G49" s="66"/>
      <c r="H49" s="67"/>
      <c r="I49" s="46" t="s">
        <v>55</v>
      </c>
      <c r="J49" s="47" t="str">
        <f t="shared" si="3"/>
        <v/>
      </c>
    </row>
    <row r="50" spans="1:10" ht="27" customHeight="1">
      <c r="A50" s="65"/>
      <c r="B50" s="66"/>
      <c r="C50" s="67"/>
      <c r="D50" s="46" t="s">
        <v>55</v>
      </c>
      <c r="E50" s="47" t="str">
        <f t="shared" si="2"/>
        <v/>
      </c>
      <c r="F50" s="74"/>
      <c r="G50" s="66"/>
      <c r="H50" s="67"/>
      <c r="I50" s="46" t="s">
        <v>55</v>
      </c>
      <c r="J50" s="47" t="str">
        <f t="shared" si="3"/>
        <v/>
      </c>
    </row>
    <row r="51" spans="1:10" ht="27" customHeight="1">
      <c r="A51" s="65"/>
      <c r="B51" s="66"/>
      <c r="C51" s="67"/>
      <c r="D51" s="46" t="s">
        <v>55</v>
      </c>
      <c r="E51" s="47" t="str">
        <f t="shared" si="2"/>
        <v/>
      </c>
      <c r="F51" s="74"/>
      <c r="G51" s="66"/>
      <c r="H51" s="67"/>
      <c r="I51" s="46" t="s">
        <v>55</v>
      </c>
      <c r="J51" s="47" t="str">
        <f t="shared" si="3"/>
        <v/>
      </c>
    </row>
    <row r="52" spans="1:10" ht="27" customHeight="1">
      <c r="A52" s="65"/>
      <c r="B52" s="66"/>
      <c r="C52" s="67"/>
      <c r="D52" s="46" t="s">
        <v>55</v>
      </c>
      <c r="E52" s="47" t="str">
        <f t="shared" si="2"/>
        <v/>
      </c>
      <c r="F52" s="74"/>
      <c r="G52" s="66"/>
      <c r="H52" s="67"/>
      <c r="I52" s="46" t="s">
        <v>55</v>
      </c>
      <c r="J52" s="47" t="str">
        <f t="shared" si="3"/>
        <v/>
      </c>
    </row>
    <row r="53" spans="1:10" ht="27" customHeight="1">
      <c r="A53" s="65"/>
      <c r="B53" s="66"/>
      <c r="C53" s="67"/>
      <c r="D53" s="46" t="s">
        <v>55</v>
      </c>
      <c r="E53" s="47" t="str">
        <f t="shared" si="2"/>
        <v/>
      </c>
      <c r="F53" s="74"/>
      <c r="G53" s="66"/>
      <c r="H53" s="67"/>
      <c r="I53" s="46" t="s">
        <v>55</v>
      </c>
      <c r="J53" s="47" t="str">
        <f t="shared" si="3"/>
        <v/>
      </c>
    </row>
    <row r="54" spans="1:10" ht="27" customHeight="1">
      <c r="A54" s="65"/>
      <c r="B54" s="66"/>
      <c r="C54" s="67"/>
      <c r="D54" s="46" t="s">
        <v>55</v>
      </c>
      <c r="E54" s="47" t="str">
        <f t="shared" si="2"/>
        <v/>
      </c>
      <c r="F54" s="74"/>
      <c r="G54" s="66"/>
      <c r="H54" s="67"/>
      <c r="I54" s="46" t="s">
        <v>55</v>
      </c>
      <c r="J54" s="47" t="str">
        <f t="shared" si="3"/>
        <v/>
      </c>
    </row>
    <row r="55" spans="1:10" ht="27" customHeight="1">
      <c r="A55" s="65"/>
      <c r="B55" s="66"/>
      <c r="C55" s="67"/>
      <c r="D55" s="46" t="s">
        <v>55</v>
      </c>
      <c r="E55" s="47" t="str">
        <f t="shared" si="2"/>
        <v/>
      </c>
      <c r="F55" s="74"/>
      <c r="G55" s="66"/>
      <c r="H55" s="67"/>
      <c r="I55" s="46" t="s">
        <v>55</v>
      </c>
      <c r="J55" s="47" t="str">
        <f t="shared" si="3"/>
        <v/>
      </c>
    </row>
    <row r="56" spans="1:10" ht="27" customHeight="1">
      <c r="A56" s="65"/>
      <c r="B56" s="66"/>
      <c r="C56" s="67"/>
      <c r="D56" s="46" t="s">
        <v>56</v>
      </c>
      <c r="E56" s="47" t="str">
        <f t="shared" si="2"/>
        <v/>
      </c>
      <c r="F56" s="74"/>
      <c r="G56" s="66"/>
      <c r="H56" s="67"/>
      <c r="I56" s="46" t="s">
        <v>56</v>
      </c>
      <c r="J56" s="47" t="str">
        <f t="shared" si="3"/>
        <v/>
      </c>
    </row>
    <row r="57" spans="1:10" ht="27" customHeight="1">
      <c r="A57" s="65"/>
      <c r="B57" s="66"/>
      <c r="C57" s="67"/>
      <c r="D57" s="46" t="s">
        <v>56</v>
      </c>
      <c r="E57" s="47" t="str">
        <f t="shared" si="2"/>
        <v/>
      </c>
      <c r="F57" s="74"/>
      <c r="G57" s="66"/>
      <c r="H57" s="67"/>
      <c r="I57" s="46" t="s">
        <v>56</v>
      </c>
      <c r="J57" s="47" t="str">
        <f t="shared" si="3"/>
        <v/>
      </c>
    </row>
    <row r="58" spans="1:10" ht="27" customHeight="1">
      <c r="A58" s="65"/>
      <c r="B58" s="66"/>
      <c r="C58" s="67"/>
      <c r="D58" s="46" t="s">
        <v>56</v>
      </c>
      <c r="E58" s="47" t="str">
        <f t="shared" si="2"/>
        <v/>
      </c>
      <c r="F58" s="74"/>
      <c r="G58" s="66"/>
      <c r="H58" s="67"/>
      <c r="I58" s="46" t="s">
        <v>56</v>
      </c>
      <c r="J58" s="47" t="str">
        <f t="shared" si="3"/>
        <v/>
      </c>
    </row>
    <row r="59" spans="1:10" ht="27" customHeight="1">
      <c r="A59" s="65"/>
      <c r="B59" s="66"/>
      <c r="C59" s="67"/>
      <c r="D59" s="46" t="s">
        <v>56</v>
      </c>
      <c r="E59" s="47" t="str">
        <f t="shared" si="2"/>
        <v/>
      </c>
      <c r="F59" s="74"/>
      <c r="G59" s="66"/>
      <c r="H59" s="67"/>
      <c r="I59" s="46" t="s">
        <v>56</v>
      </c>
      <c r="J59" s="47" t="str">
        <f t="shared" si="3"/>
        <v/>
      </c>
    </row>
    <row r="60" spans="1:10" ht="27" customHeight="1">
      <c r="A60" s="65"/>
      <c r="B60" s="66"/>
      <c r="C60" s="67"/>
      <c r="D60" s="46" t="s">
        <v>56</v>
      </c>
      <c r="E60" s="47" t="str">
        <f t="shared" si="2"/>
        <v/>
      </c>
      <c r="F60" s="74"/>
      <c r="G60" s="66"/>
      <c r="H60" s="67"/>
      <c r="I60" s="46" t="s">
        <v>56</v>
      </c>
      <c r="J60" s="47" t="str">
        <f t="shared" si="3"/>
        <v/>
      </c>
    </row>
    <row r="61" spans="1:10" ht="27" customHeight="1">
      <c r="A61" s="65"/>
      <c r="B61" s="66"/>
      <c r="C61" s="67"/>
      <c r="D61" s="46" t="s">
        <v>59</v>
      </c>
      <c r="E61" s="47" t="str">
        <f t="shared" si="2"/>
        <v/>
      </c>
      <c r="F61" s="74"/>
      <c r="G61" s="66"/>
      <c r="H61" s="67"/>
      <c r="I61" s="46" t="s">
        <v>59</v>
      </c>
      <c r="J61" s="47" t="str">
        <f t="shared" si="3"/>
        <v/>
      </c>
    </row>
    <row r="62" spans="1:10" ht="27" customHeight="1">
      <c r="A62" s="65"/>
      <c r="B62" s="66"/>
      <c r="C62" s="67"/>
      <c r="D62" s="46" t="s">
        <v>58</v>
      </c>
      <c r="E62" s="47" t="str">
        <f t="shared" si="2"/>
        <v/>
      </c>
      <c r="F62" s="74"/>
      <c r="G62" s="66"/>
      <c r="H62" s="67"/>
      <c r="I62" s="46" t="s">
        <v>58</v>
      </c>
      <c r="J62" s="47" t="str">
        <f t="shared" si="3"/>
        <v/>
      </c>
    </row>
    <row r="63" spans="1:10" ht="27" customHeight="1">
      <c r="A63" s="65"/>
      <c r="B63" s="66"/>
      <c r="C63" s="67"/>
      <c r="D63" s="46" t="s">
        <v>56</v>
      </c>
      <c r="E63" s="47" t="str">
        <f t="shared" si="2"/>
        <v/>
      </c>
      <c r="F63" s="74"/>
      <c r="G63" s="66"/>
      <c r="H63" s="67"/>
      <c r="I63" s="46" t="s">
        <v>57</v>
      </c>
      <c r="J63" s="47" t="str">
        <f t="shared" si="3"/>
        <v/>
      </c>
    </row>
    <row r="64" spans="1:10" ht="27" customHeight="1">
      <c r="A64" s="65"/>
      <c r="B64" s="66"/>
      <c r="C64" s="67"/>
      <c r="D64" s="46" t="s">
        <v>56</v>
      </c>
      <c r="E64" s="47" t="str">
        <f t="shared" si="2"/>
        <v/>
      </c>
      <c r="F64" s="74"/>
      <c r="G64" s="66"/>
      <c r="H64" s="67"/>
      <c r="I64" s="46" t="s">
        <v>58</v>
      </c>
      <c r="J64" s="47" t="str">
        <f t="shared" si="3"/>
        <v/>
      </c>
    </row>
    <row r="65" spans="1:10" ht="27" customHeight="1" thickBot="1">
      <c r="A65" s="68"/>
      <c r="B65" s="69"/>
      <c r="C65" s="70"/>
      <c r="D65" s="48" t="s">
        <v>58</v>
      </c>
      <c r="E65" s="49" t="str">
        <f t="shared" si="2"/>
        <v/>
      </c>
      <c r="F65" s="75"/>
      <c r="G65" s="69"/>
      <c r="H65" s="70"/>
      <c r="I65" s="48" t="s">
        <v>58</v>
      </c>
      <c r="J65" s="49" t="str">
        <f t="shared" si="3"/>
        <v/>
      </c>
    </row>
    <row r="66" spans="1:10" ht="27" customHeight="1" thickTop="1">
      <c r="A66" s="50" t="s">
        <v>61</v>
      </c>
      <c r="B66" s="51">
        <f ca="1">SUM(B36:B65)+B33</f>
        <v>0</v>
      </c>
      <c r="C66" s="436">
        <f ca="1">B66*1100*C4*110%</f>
        <v>0</v>
      </c>
      <c r="D66" s="436"/>
      <c r="E66" s="436"/>
      <c r="F66" s="52" t="s">
        <v>62</v>
      </c>
      <c r="G66" s="51">
        <f>SUM(G36:G65)+G33</f>
        <v>0</v>
      </c>
      <c r="H66" s="436">
        <f ca="1">G66*1100*C4*110%</f>
        <v>0</v>
      </c>
      <c r="I66" s="436"/>
      <c r="J66" s="436"/>
    </row>
    <row r="67" spans="1:10" s="57" customFormat="1" ht="27" customHeight="1">
      <c r="A67" s="53" t="s">
        <v>63</v>
      </c>
      <c r="B67" s="54">
        <f ca="1">B66-G66</f>
        <v>0</v>
      </c>
      <c r="C67" s="437" t="s">
        <v>64</v>
      </c>
      <c r="D67" s="438"/>
      <c r="E67" s="439">
        <f ca="1">C66-H66</f>
        <v>0</v>
      </c>
      <c r="F67" s="440"/>
      <c r="G67" s="55"/>
      <c r="H67" s="434"/>
      <c r="I67" s="434"/>
      <c r="J67" s="56"/>
    </row>
  </sheetData>
  <sheetProtection selectLockedCells="1"/>
  <mergeCells count="20">
    <mergeCell ref="A1:J1"/>
    <mergeCell ref="B2:E2"/>
    <mergeCell ref="B3:C3"/>
    <mergeCell ref="G3:J3"/>
    <mergeCell ref="G4:J4"/>
    <mergeCell ref="G2:J2"/>
    <mergeCell ref="C5:E5"/>
    <mergeCell ref="H5:J5"/>
    <mergeCell ref="C33:E33"/>
    <mergeCell ref="H33:J33"/>
    <mergeCell ref="C34:D34"/>
    <mergeCell ref="E34:F34"/>
    <mergeCell ref="H34:I34"/>
    <mergeCell ref="C35:E35"/>
    <mergeCell ref="H35:J35"/>
    <mergeCell ref="C66:E66"/>
    <mergeCell ref="H66:J66"/>
    <mergeCell ref="C67:D67"/>
    <mergeCell ref="E67:F67"/>
    <mergeCell ref="H67:I67"/>
  </mergeCells>
  <phoneticPr fontId="1"/>
  <pageMargins left="0.86614173228346458" right="0.19685039370078741" top="0.70866141732283472" bottom="0.51181102362204722" header="0.51181102362204722" footer="0.43307086614173229"/>
  <pageSetup paperSize="9" scale="91" orientation="portrait" r:id="rId1"/>
  <headerFooter alignWithMargins="0"/>
  <rowBreaks count="1" manualBreakCount="1">
    <brk id="34" max="9"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6B51-8917-45D3-A52E-1BBD91378AFF}">
  <dimension ref="A1:O30"/>
  <sheetViews>
    <sheetView workbookViewId="0">
      <selection activeCell="E8" sqref="E8"/>
    </sheetView>
  </sheetViews>
  <sheetFormatPr defaultRowHeight="12"/>
  <cols>
    <col min="1" max="1" width="9.625" style="85" bestFit="1" customWidth="1"/>
    <col min="2" max="2" width="8.375" style="85" customWidth="1"/>
    <col min="3" max="3" width="14.75" style="85" customWidth="1"/>
    <col min="4" max="4" width="7.125" style="85" customWidth="1"/>
    <col min="5" max="5" width="11.75" style="85" customWidth="1"/>
    <col min="6" max="7" width="5.25" style="85" customWidth="1"/>
    <col min="8" max="9" width="11.5" style="85" customWidth="1"/>
    <col min="10" max="10" width="12.625" style="85" customWidth="1"/>
    <col min="11" max="11" width="9" style="85"/>
    <col min="12" max="12" width="11.75" style="85" customWidth="1"/>
    <col min="13" max="13" width="9" style="85"/>
    <col min="14" max="14" width="10.375" style="85" customWidth="1"/>
    <col min="15" max="16384" width="9" style="85"/>
  </cols>
  <sheetData>
    <row r="1" spans="1:14" ht="26.25" customHeight="1">
      <c r="A1" s="446" t="s">
        <v>196</v>
      </c>
      <c r="B1" s="446"/>
      <c r="C1" s="446"/>
      <c r="D1" s="446"/>
      <c r="E1" s="446"/>
      <c r="F1" s="446"/>
      <c r="G1" s="446"/>
      <c r="H1" s="446"/>
      <c r="I1" s="446"/>
      <c r="J1" s="446"/>
    </row>
    <row r="2" spans="1:14" ht="18" customHeight="1">
      <c r="A2" s="447"/>
      <c r="B2" s="447"/>
      <c r="C2" s="447"/>
      <c r="D2" s="447"/>
      <c r="E2" s="447"/>
      <c r="F2" s="447"/>
      <c r="G2" s="447"/>
      <c r="H2" s="447"/>
      <c r="I2" s="447"/>
      <c r="J2" s="447"/>
    </row>
    <row r="3" spans="1:14" ht="21.75" customHeight="1">
      <c r="A3" s="452">
        <f>IF(L20=1,申込書!D7,申込書!D18)</f>
        <v>0</v>
      </c>
      <c r="B3" s="452"/>
      <c r="C3" s="452"/>
      <c r="D3" s="85" t="s">
        <v>24</v>
      </c>
    </row>
    <row r="4" spans="1:14" ht="15" customHeight="1">
      <c r="A4" s="86"/>
      <c r="B4" s="86"/>
      <c r="C4" s="86"/>
      <c r="D4" s="86"/>
      <c r="E4" s="86"/>
      <c r="G4" s="86"/>
      <c r="I4" s="86" t="s">
        <v>76</v>
      </c>
      <c r="J4" s="86"/>
      <c r="L4" s="448" t="s">
        <v>127</v>
      </c>
      <c r="M4" s="448"/>
      <c r="N4" s="448"/>
    </row>
    <row r="5" spans="1:14" ht="15" customHeight="1">
      <c r="B5" s="86"/>
      <c r="C5" s="86"/>
      <c r="D5" s="86"/>
      <c r="E5" s="86"/>
      <c r="G5" s="86"/>
      <c r="I5" s="451" t="s">
        <v>197</v>
      </c>
      <c r="J5" s="451"/>
      <c r="L5" s="448"/>
      <c r="M5" s="448"/>
      <c r="N5" s="448"/>
    </row>
    <row r="6" spans="1:14" ht="15" customHeight="1">
      <c r="B6" s="86"/>
      <c r="C6" s="86"/>
      <c r="D6" s="86"/>
      <c r="E6" s="86"/>
      <c r="G6" s="86"/>
      <c r="I6" s="86"/>
      <c r="J6" s="86"/>
      <c r="L6" s="448"/>
      <c r="M6" s="448"/>
      <c r="N6" s="448"/>
    </row>
    <row r="7" spans="1:14" ht="15" customHeight="1">
      <c r="B7" s="86"/>
      <c r="C7" s="86"/>
      <c r="D7" s="86"/>
      <c r="E7" s="86"/>
      <c r="G7" s="86"/>
      <c r="I7" s="87" t="s">
        <v>198</v>
      </c>
      <c r="L7" s="151"/>
      <c r="M7" s="151" t="s">
        <v>128</v>
      </c>
      <c r="N7" s="151"/>
    </row>
    <row r="8" spans="1:14" ht="15" customHeight="1">
      <c r="B8" s="86"/>
      <c r="C8" s="86"/>
      <c r="D8" s="86"/>
      <c r="E8" s="86"/>
      <c r="G8" s="86"/>
      <c r="I8" s="87" t="s">
        <v>199</v>
      </c>
      <c r="J8" s="150"/>
      <c r="L8" s="448" t="s">
        <v>130</v>
      </c>
      <c r="M8" s="448"/>
      <c r="N8" s="448"/>
    </row>
    <row r="9" spans="1:14" ht="15" customHeight="1">
      <c r="B9" s="86"/>
      <c r="C9" s="86"/>
      <c r="D9" s="86"/>
      <c r="E9" s="86"/>
      <c r="G9" s="86"/>
      <c r="I9" s="87" t="s">
        <v>200</v>
      </c>
      <c r="J9" s="150"/>
      <c r="L9" s="448"/>
      <c r="M9" s="448"/>
      <c r="N9" s="448"/>
    </row>
    <row r="10" spans="1:14" ht="15" customHeight="1">
      <c r="B10" s="86"/>
      <c r="C10" s="86"/>
      <c r="D10" s="86"/>
      <c r="E10" s="86"/>
      <c r="F10" s="86"/>
      <c r="G10" s="86"/>
      <c r="H10" s="86"/>
      <c r="I10" s="86" t="s">
        <v>201</v>
      </c>
      <c r="J10" s="86"/>
      <c r="L10" s="152"/>
      <c r="M10" s="151"/>
      <c r="N10" s="151"/>
    </row>
    <row r="11" spans="1:14" ht="21.75" customHeight="1">
      <c r="A11" s="86" t="s">
        <v>176</v>
      </c>
      <c r="B11" s="86">
        <f>申込書!D12</f>
        <v>0</v>
      </c>
      <c r="C11" s="86"/>
      <c r="D11" s="86"/>
      <c r="E11" s="86"/>
      <c r="F11" s="86"/>
      <c r="G11" s="86"/>
      <c r="H11" s="245" t="s">
        <v>214</v>
      </c>
      <c r="I11" s="453"/>
      <c r="J11" s="453"/>
      <c r="L11" s="153" t="str">
        <f>"'申込書 ("&amp;L10&amp;")'"</f>
        <v>'申込書 ()'</v>
      </c>
      <c r="M11" s="151" t="s">
        <v>129</v>
      </c>
      <c r="N11" s="151"/>
    </row>
    <row r="12" spans="1:14" ht="36" customHeight="1">
      <c r="A12" s="86"/>
      <c r="B12" s="86"/>
      <c r="C12" s="86"/>
      <c r="D12" s="86"/>
      <c r="E12" s="86"/>
      <c r="F12" s="86"/>
      <c r="G12" s="86"/>
      <c r="H12" s="86"/>
      <c r="I12" s="86"/>
      <c r="J12" s="86"/>
      <c r="L12" s="151"/>
      <c r="M12" s="151"/>
      <c r="N12" s="151"/>
    </row>
    <row r="13" spans="1:14" ht="36" customHeight="1">
      <c r="A13" s="167" t="s">
        <v>175</v>
      </c>
      <c r="B13" s="163"/>
      <c r="C13" s="164">
        <f>J20</f>
        <v>0</v>
      </c>
      <c r="D13" s="165"/>
      <c r="E13" s="165"/>
      <c r="F13" s="165"/>
      <c r="G13" s="165"/>
      <c r="H13" s="165"/>
      <c r="I13" s="165"/>
      <c r="J13" s="166"/>
    </row>
    <row r="14" spans="1:14" ht="36" customHeight="1">
      <c r="A14" s="447"/>
      <c r="B14" s="447"/>
      <c r="C14" s="447"/>
      <c r="D14" s="447"/>
      <c r="E14" s="447"/>
      <c r="F14" s="447"/>
      <c r="G14" s="447"/>
      <c r="H14" s="447"/>
      <c r="I14" s="447"/>
      <c r="J14" s="447"/>
    </row>
    <row r="15" spans="1:14" ht="36" customHeight="1">
      <c r="A15" s="450" t="s">
        <v>169</v>
      </c>
      <c r="B15" s="450"/>
      <c r="C15" s="450"/>
      <c r="D15" s="450"/>
      <c r="E15" s="450"/>
      <c r="F15" s="450"/>
      <c r="G15" s="450"/>
      <c r="H15" s="162" t="s">
        <v>170</v>
      </c>
      <c r="I15" s="162" t="s">
        <v>171</v>
      </c>
      <c r="J15" s="162" t="s">
        <v>172</v>
      </c>
    </row>
    <row r="16" spans="1:14" ht="22.5" customHeight="1">
      <c r="A16" s="449" t="s">
        <v>177</v>
      </c>
      <c r="B16" s="449"/>
      <c r="C16" s="449"/>
      <c r="D16" s="449"/>
      <c r="E16" s="449"/>
      <c r="F16" s="449"/>
      <c r="G16" s="449"/>
      <c r="H16" s="155">
        <v>1500</v>
      </c>
      <c r="I16" s="154"/>
      <c r="J16" s="155">
        <f>H16*I16</f>
        <v>0</v>
      </c>
      <c r="L16" s="85" t="b">
        <v>0</v>
      </c>
    </row>
    <row r="17" spans="1:15" ht="22.5" customHeight="1">
      <c r="A17" s="149"/>
      <c r="B17" s="149"/>
      <c r="C17" s="149"/>
      <c r="D17" s="149"/>
      <c r="E17" s="149"/>
      <c r="F17" s="149"/>
      <c r="G17" s="149"/>
      <c r="H17" s="156"/>
      <c r="I17" s="157"/>
      <c r="J17" s="156"/>
    </row>
    <row r="18" spans="1:15" ht="22.5" customHeight="1">
      <c r="A18" s="149" t="s">
        <v>189</v>
      </c>
      <c r="B18" s="149"/>
      <c r="C18" s="149"/>
      <c r="D18" s="149"/>
      <c r="E18" s="149"/>
      <c r="F18" s="149"/>
      <c r="G18" s="149"/>
      <c r="H18" s="158" t="s">
        <v>173</v>
      </c>
      <c r="I18" s="158"/>
      <c r="J18" s="172">
        <f>SUM(J16:J17)</f>
        <v>0</v>
      </c>
    </row>
    <row r="19" spans="1:15" ht="22.5" customHeight="1">
      <c r="A19" s="168"/>
      <c r="B19" s="169" t="s">
        <v>190</v>
      </c>
      <c r="C19" s="169" t="s">
        <v>191</v>
      </c>
      <c r="D19" s="169" t="s">
        <v>192</v>
      </c>
      <c r="E19" s="149"/>
      <c r="F19" s="149"/>
      <c r="G19" s="149"/>
      <c r="H19" s="176" t="s">
        <v>188</v>
      </c>
      <c r="I19" s="176"/>
      <c r="J19" s="177">
        <f>J18*0.1</f>
        <v>0</v>
      </c>
      <c r="L19" s="85">
        <v>1</v>
      </c>
    </row>
    <row r="20" spans="1:15" ht="22.5" customHeight="1">
      <c r="A20" s="170">
        <v>0.1</v>
      </c>
      <c r="B20" s="171">
        <f>J18</f>
        <v>0</v>
      </c>
      <c r="C20" s="171">
        <f>J19</f>
        <v>0</v>
      </c>
      <c r="D20" s="171">
        <f>J20</f>
        <v>0</v>
      </c>
      <c r="E20" s="149"/>
      <c r="F20" s="149"/>
      <c r="G20" s="149"/>
      <c r="H20" s="173" t="s">
        <v>84</v>
      </c>
      <c r="I20" s="175"/>
      <c r="J20" s="174">
        <f>SUM(J18:J19)</f>
        <v>0</v>
      </c>
      <c r="L20" s="85">
        <v>1</v>
      </c>
    </row>
    <row r="21" spans="1:15" ht="22.5" customHeight="1">
      <c r="A21" s="149"/>
      <c r="B21" s="149"/>
      <c r="C21" s="149"/>
      <c r="D21" s="149"/>
      <c r="E21" s="149"/>
      <c r="F21" s="149"/>
      <c r="G21" s="149"/>
      <c r="H21" s="158"/>
      <c r="I21" s="158"/>
      <c r="J21" s="159"/>
      <c r="L21" s="85" t="b">
        <v>0</v>
      </c>
    </row>
    <row r="22" spans="1:15" ht="22.5" customHeight="1">
      <c r="A22" s="149"/>
      <c r="B22" s="149"/>
      <c r="C22" s="149"/>
      <c r="D22" s="149"/>
      <c r="E22" s="149"/>
      <c r="F22" s="149"/>
      <c r="G22" s="149"/>
      <c r="H22" s="157"/>
      <c r="I22" s="157"/>
      <c r="J22" s="157"/>
      <c r="L22" s="85">
        <v>2</v>
      </c>
      <c r="N22" s="85" t="str">
        <f>DOLLAR(J19,0)</f>
        <v>¥0</v>
      </c>
    </row>
    <row r="23" spans="1:15" ht="22.5" customHeight="1">
      <c r="A23" s="85" t="s">
        <v>174</v>
      </c>
      <c r="N23" s="85" t="str">
        <f>MID(N22,2,100)</f>
        <v>0</v>
      </c>
    </row>
    <row r="24" spans="1:15" ht="27.75" customHeight="1">
      <c r="A24" s="246"/>
      <c r="B24" s="247" t="str">
        <f>IF(A24="","",VLOOKUP(A24,M24:O28,3,FALSE))</f>
        <v/>
      </c>
      <c r="C24" s="248"/>
      <c r="D24" s="249" t="s">
        <v>35</v>
      </c>
      <c r="E24" s="248"/>
      <c r="F24" s="248" t="s">
        <v>11</v>
      </c>
      <c r="G24" s="248"/>
      <c r="H24" s="248">
        <f>E24+I24-1</f>
        <v>-1</v>
      </c>
      <c r="I24" s="248"/>
      <c r="J24" s="250" t="s">
        <v>43</v>
      </c>
      <c r="M24" s="258">
        <v>10</v>
      </c>
      <c r="N24">
        <v>5</v>
      </c>
      <c r="O24" s="259">
        <f>$H$16*N24*1.1</f>
        <v>8250</v>
      </c>
    </row>
    <row r="25" spans="1:15" ht="27.75" customHeight="1">
      <c r="A25" s="251"/>
      <c r="B25" s="252" t="str">
        <f>IF(A25="","",VLOOKUP(A25,M24:O28,3,FALSE))</f>
        <v/>
      </c>
      <c r="D25" s="244" t="s">
        <v>35</v>
      </c>
      <c r="F25" s="85" t="s">
        <v>11</v>
      </c>
      <c r="H25" s="85">
        <f>E25+I25-1</f>
        <v>-1</v>
      </c>
      <c r="J25" s="253" t="s">
        <v>215</v>
      </c>
      <c r="M25" s="258">
        <v>8</v>
      </c>
      <c r="N25">
        <v>4</v>
      </c>
      <c r="O25" s="259">
        <f t="shared" ref="O25:O28" si="0">$H$16*N25*1.1</f>
        <v>6600.0000000000009</v>
      </c>
    </row>
    <row r="26" spans="1:15" ht="27.75" customHeight="1">
      <c r="A26" s="254"/>
      <c r="B26" s="255" t="str">
        <f>IF(A26="","",VLOOKUP(A26,M24:O28,3,FALSE))</f>
        <v/>
      </c>
      <c r="C26" s="256"/>
      <c r="D26" s="256"/>
      <c r="E26" s="256"/>
      <c r="F26" s="256"/>
      <c r="G26" s="256"/>
      <c r="H26" s="256"/>
      <c r="I26" s="256"/>
      <c r="J26" s="257"/>
      <c r="M26" s="258">
        <v>4</v>
      </c>
      <c r="N26">
        <v>2</v>
      </c>
      <c r="O26" s="259">
        <f t="shared" si="0"/>
        <v>3300.0000000000005</v>
      </c>
    </row>
    <row r="27" spans="1:15" ht="27.75" customHeight="1">
      <c r="M27" s="258">
        <v>3</v>
      </c>
      <c r="N27">
        <v>1.5</v>
      </c>
      <c r="O27" s="259">
        <f t="shared" si="0"/>
        <v>2475</v>
      </c>
    </row>
    <row r="28" spans="1:15" ht="13.5">
      <c r="M28" s="258">
        <v>2</v>
      </c>
      <c r="N28">
        <v>1</v>
      </c>
      <c r="O28" s="259">
        <f t="shared" si="0"/>
        <v>1650.0000000000002</v>
      </c>
    </row>
    <row r="30" spans="1:15" ht="21" customHeight="1"/>
  </sheetData>
  <mergeCells count="10">
    <mergeCell ref="A1:J1"/>
    <mergeCell ref="A2:J2"/>
    <mergeCell ref="L4:N6"/>
    <mergeCell ref="L8:N9"/>
    <mergeCell ref="A16:G16"/>
    <mergeCell ref="A14:J14"/>
    <mergeCell ref="A15:G15"/>
    <mergeCell ref="I5:J5"/>
    <mergeCell ref="A3:C3"/>
    <mergeCell ref="I11:J11"/>
  </mergeCells>
  <phoneticPr fontId="1"/>
  <conditionalFormatting sqref="A24">
    <cfRule type="cellIs" dxfId="5" priority="5" operator="equal">
      <formula>""</formula>
    </cfRule>
  </conditionalFormatting>
  <conditionalFormatting sqref="E24">
    <cfRule type="cellIs" dxfId="4" priority="4" operator="equal">
      <formula>""</formula>
    </cfRule>
  </conditionalFormatting>
  <conditionalFormatting sqref="H25">
    <cfRule type="expression" dxfId="3" priority="1">
      <formula>$H$25=-1</formula>
    </cfRule>
    <cfRule type="expression" dxfId="2" priority="2">
      <formula>$H$27=-1</formula>
    </cfRule>
  </conditionalFormatting>
  <conditionalFormatting sqref="I24">
    <cfRule type="cellIs" dxfId="1" priority="3" operator="equal">
      <formula>""</formula>
    </cfRule>
  </conditionalFormatting>
  <conditionalFormatting sqref="I11:J11">
    <cfRule type="cellIs" dxfId="0" priority="6" operator="equal">
      <formula>""</formula>
    </cfRule>
  </conditionalFormatting>
  <dataValidations count="1">
    <dataValidation type="list" allowBlank="1" showInputMessage="1" showErrorMessage="1" sqref="A24:A26" xr:uid="{8503BAF6-07CC-43FD-BFCB-B2234A314D7A}">
      <formula1>$M$24:$M$28</formula1>
    </dataValidation>
  </dataValidations>
  <pageMargins left="0.67" right="0.2"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11</xdr:col>
                    <xdr:colOff>314325</xdr:colOff>
                    <xdr:row>5</xdr:row>
                    <xdr:rowOff>142875</xdr:rowOff>
                  </from>
                  <to>
                    <xdr:col>11</xdr:col>
                    <xdr:colOff>571500</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申込書</vt:lpstr>
      <vt:lpstr>計画書</vt:lpstr>
      <vt:lpstr>精算申込(1500円)</vt:lpstr>
      <vt:lpstr>インボイス請求発行</vt:lpstr>
      <vt:lpstr>封筒</vt:lpstr>
      <vt:lpstr>搬入明細【10t車】</vt:lpstr>
      <vt:lpstr>返還請求書</vt:lpstr>
      <vt:lpstr>計画書!Print_Area</vt:lpstr>
      <vt:lpstr>申込書!Print_Area</vt:lpstr>
      <vt:lpstr>'精算申込(1500円)'!Print_Area</vt:lpstr>
      <vt:lpstr>搬入明細【10t車】!Print_Area</vt:lpstr>
      <vt:lpstr>封筒!Print_Area</vt:lpstr>
      <vt:lpstr>返還請求書!Print_Area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協同組合 湖南環境建設事業協同組合</cp:lastModifiedBy>
  <cp:lastPrinted>2024-03-30T04:45:13Z</cp:lastPrinted>
  <dcterms:created xsi:type="dcterms:W3CDTF">2021-01-12T01:25:31Z</dcterms:created>
  <dcterms:modified xsi:type="dcterms:W3CDTF">2024-05-23T05:58:10Z</dcterms:modified>
</cp:coreProperties>
</file>