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omments3.xml" ContentType="application/vnd.openxmlformats-officedocument.spreadsheetml.comments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E41\share\共有\湖南環境建設事業協同組合\一般廃棄物関係\申込書　概要　一般廃棄物\R7\"/>
    </mc:Choice>
  </mc:AlternateContent>
  <xr:revisionPtr revIDLastSave="0" documentId="13_ncr:1_{1EDC357A-F408-478B-912D-8C85C0D37112}" xr6:coauthVersionLast="47" xr6:coauthVersionMax="47" xr10:uidLastSave="{00000000-0000-0000-0000-000000000000}"/>
  <workbookProtection workbookAlgorithmName="SHA-512" workbookHashValue="W08PemOcE2n07q9kBIBg6m1HIcv0ay6j4RUT1b8liefWkfaTrfFhczXk8IcTjv4c0uwV7MTiUivnq6U9C7nFxg==" workbookSaltValue="ti+liYWurGupjDcz/cZ2pQ==" workbookSpinCount="100000" lockStructure="1"/>
  <bookViews>
    <workbookView xWindow="8250" yWindow="1200" windowWidth="14430" windowHeight="15480" tabRatio="794" xr2:uid="{00000000-000D-0000-FFFF-FFFF00000000}"/>
  </bookViews>
  <sheets>
    <sheet name="申込書" sheetId="27" r:id="rId1"/>
    <sheet name="搬入明細 (申請者用)" sheetId="26" r:id="rId2"/>
    <sheet name="インボイス請求発行 " sheetId="36" state="hidden" r:id="rId3"/>
    <sheet name="搬入明細" sheetId="30" state="hidden" r:id="rId4"/>
    <sheet name="支払明細" sheetId="5" state="hidden" r:id="rId5"/>
    <sheet name="処分量証明書" sheetId="8" state="hidden" r:id="rId6"/>
    <sheet name="返還請求書" sheetId="34" state="hidden" r:id="rId7"/>
    <sheet name="精算（返金）" sheetId="18" state="hidden" r:id="rId8"/>
    <sheet name="搬入明細 (単契)" sheetId="29" state="hidden" r:id="rId9"/>
    <sheet name="支払明細 (単契)" sheetId="32" state="hidden" r:id="rId10"/>
    <sheet name="処分量証明書 (単契)" sheetId="33" state="hidden" r:id="rId11"/>
    <sheet name="テーブル1" sheetId="31" state="hidden" r:id="rId12"/>
  </sheets>
  <definedNames>
    <definedName name="_xlnm._FilterDatabase" localSheetId="8" hidden="1">'搬入明細 (単契)'!$A$2:$E$96</definedName>
    <definedName name="ExternalData_1" localSheetId="11" hidden="1">テーブル1!$A$1:$E$93</definedName>
    <definedName name="_xlnm.Print_Area" localSheetId="5">処分量証明書!$A$1:$I$39</definedName>
    <definedName name="_xlnm.Print_Area" localSheetId="10">'処分量証明書 (単契)'!$A$1:$I$39</definedName>
    <definedName name="_xlnm.Print_Area" localSheetId="0">申込書!$A$1:$K$51</definedName>
    <definedName name="_xlnm.Print_Area" localSheetId="7">'精算（返金）'!$B$1:$G$27</definedName>
    <definedName name="_xlnm.Print_Area" localSheetId="3">搬入明細!$B$1:$I$78</definedName>
    <definedName name="_xlnm.Print_Area" localSheetId="1">'搬入明細 (申請者用)'!$B$1:$I$74</definedName>
    <definedName name="_xlnm.Print_Area" localSheetId="8">'搬入明細 (単契)'!$B$1:$D$94</definedName>
    <definedName name="_xlnm.Print_Area" localSheetId="6">返還請求書!$A$1:$J$28</definedName>
    <definedName name="_xlnm.Print_Titles" localSheetId="3">搬入明細!$1:$4</definedName>
    <definedName name="_xlnm.Print_Titles" localSheetId="1">'搬入明細 (申請者用)'!$1:$4</definedName>
    <definedName name="_xlnm.Print_Titles" localSheetId="8">'搬入明細 (単契)'!$1:$2</definedName>
  </definedNames>
  <calcPr calcId="181029"/>
</workbook>
</file>

<file path=xl/calcChain.xml><?xml version="1.0" encoding="utf-8"?>
<calcChain xmlns="http://schemas.openxmlformats.org/spreadsheetml/2006/main">
  <c r="D76" i="30" l="1"/>
  <c r="H76" i="30"/>
  <c r="E76" i="30"/>
  <c r="I76" i="30"/>
  <c r="I40" i="30"/>
  <c r="E40" i="30"/>
  <c r="H77" i="30" s="1"/>
  <c r="C11" i="18" s="1"/>
  <c r="H40" i="30"/>
  <c r="D40" i="30"/>
  <c r="A6" i="5"/>
  <c r="A14" i="5"/>
  <c r="B14" i="5"/>
  <c r="C14" i="5"/>
  <c r="A15" i="5"/>
  <c r="B15" i="5"/>
  <c r="C15" i="5"/>
  <c r="A16" i="5"/>
  <c r="B16" i="5"/>
  <c r="C16" i="5"/>
  <c r="A17" i="5"/>
  <c r="B17" i="5"/>
  <c r="C17" i="5"/>
  <c r="B12" i="5"/>
  <c r="C12" i="5"/>
  <c r="B13" i="5"/>
  <c r="C13" i="5"/>
  <c r="D77" i="30" l="1"/>
  <c r="D78" i="30" s="1"/>
  <c r="H78" i="30" s="1"/>
  <c r="A18" i="5"/>
  <c r="B18" i="5"/>
  <c r="C18" i="5"/>
  <c r="A19" i="5"/>
  <c r="B19" i="5"/>
  <c r="C19" i="5"/>
  <c r="A12" i="5"/>
  <c r="A20" i="36" l="1"/>
  <c r="C12" i="36"/>
  <c r="B12" i="36"/>
  <c r="A12" i="36"/>
  <c r="A3" i="34" l="1"/>
  <c r="AD3" i="36" l="1"/>
  <c r="E2" i="36"/>
  <c r="I12" i="27"/>
  <c r="N22" i="26"/>
  <c r="H17" i="34"/>
  <c r="A6" i="32"/>
  <c r="R22" i="26" l="1"/>
  <c r="C2" i="36" l="1"/>
  <c r="I45" i="27"/>
  <c r="I44" i="27"/>
  <c r="I43" i="27"/>
  <c r="D20" i="33" l="1"/>
  <c r="D17" i="33"/>
  <c r="B11" i="34"/>
  <c r="D2" i="36" s="1"/>
  <c r="B3" i="18" l="1"/>
  <c r="H49" i="27" l="1"/>
  <c r="E49" i="27"/>
  <c r="D23" i="33" l="1"/>
  <c r="A94" i="32"/>
  <c r="B94" i="32"/>
  <c r="C94" i="32"/>
  <c r="A95" i="32"/>
  <c r="B95" i="32"/>
  <c r="C95" i="32"/>
  <c r="A96" i="32"/>
  <c r="B96" i="32"/>
  <c r="C96" i="32"/>
  <c r="A39" i="32"/>
  <c r="B39" i="32"/>
  <c r="C39" i="32"/>
  <c r="A40" i="32"/>
  <c r="B40" i="32"/>
  <c r="C40" i="32"/>
  <c r="A41" i="32"/>
  <c r="B41" i="32"/>
  <c r="C41" i="32"/>
  <c r="A42" i="32"/>
  <c r="B42" i="32"/>
  <c r="C42" i="32"/>
  <c r="A43" i="32"/>
  <c r="B43" i="32"/>
  <c r="C43" i="32"/>
  <c r="A44" i="32"/>
  <c r="B44" i="32"/>
  <c r="C44" i="32"/>
  <c r="A45" i="32"/>
  <c r="B45" i="32"/>
  <c r="C45" i="32"/>
  <c r="A46" i="32"/>
  <c r="B46" i="32"/>
  <c r="C46" i="32"/>
  <c r="A47" i="32"/>
  <c r="B47" i="32"/>
  <c r="C47" i="32"/>
  <c r="A48" i="32"/>
  <c r="B48" i="32"/>
  <c r="C48" i="32"/>
  <c r="A49" i="32"/>
  <c r="B49" i="32"/>
  <c r="C49" i="32"/>
  <c r="A50" i="32"/>
  <c r="B50" i="32"/>
  <c r="C50" i="32"/>
  <c r="A51" i="32"/>
  <c r="B51" i="32"/>
  <c r="C51" i="32"/>
  <c r="A52" i="32"/>
  <c r="B52" i="32"/>
  <c r="C52" i="32"/>
  <c r="A53" i="32"/>
  <c r="B53" i="32"/>
  <c r="C53" i="32"/>
  <c r="A54" i="32"/>
  <c r="B54" i="32"/>
  <c r="C54" i="32"/>
  <c r="A55" i="32"/>
  <c r="B55" i="32"/>
  <c r="C55" i="32"/>
  <c r="A56" i="32"/>
  <c r="B56" i="32"/>
  <c r="C56" i="32"/>
  <c r="A57" i="32"/>
  <c r="B57" i="32"/>
  <c r="C57" i="32"/>
  <c r="A58" i="32"/>
  <c r="B58" i="32"/>
  <c r="C58" i="32"/>
  <c r="A59" i="32"/>
  <c r="B59" i="32"/>
  <c r="C59" i="32"/>
  <c r="A60" i="32"/>
  <c r="B60" i="32"/>
  <c r="C60" i="32"/>
  <c r="A61" i="32"/>
  <c r="B61" i="32"/>
  <c r="C61" i="32"/>
  <c r="A62" i="32"/>
  <c r="B62" i="32"/>
  <c r="C62" i="32"/>
  <c r="A63" i="32"/>
  <c r="B63" i="32"/>
  <c r="C63" i="32"/>
  <c r="A64" i="32"/>
  <c r="B64" i="32"/>
  <c r="C64" i="32"/>
  <c r="A65" i="32"/>
  <c r="B65" i="32"/>
  <c r="C65" i="32"/>
  <c r="A66" i="32"/>
  <c r="B66" i="32"/>
  <c r="C66" i="32"/>
  <c r="A67" i="32"/>
  <c r="B67" i="32"/>
  <c r="C67" i="32"/>
  <c r="A68" i="32"/>
  <c r="B68" i="32"/>
  <c r="C68" i="32"/>
  <c r="A69" i="32"/>
  <c r="B69" i="32"/>
  <c r="C69" i="32"/>
  <c r="A70" i="32"/>
  <c r="B70" i="32"/>
  <c r="C70" i="32"/>
  <c r="A71" i="32"/>
  <c r="B71" i="32"/>
  <c r="C71" i="32"/>
  <c r="A72" i="32"/>
  <c r="B72" i="32"/>
  <c r="C72" i="32"/>
  <c r="A73" i="32"/>
  <c r="B73" i="32"/>
  <c r="C73" i="32"/>
  <c r="A74" i="32"/>
  <c r="B74" i="32"/>
  <c r="C74" i="32"/>
  <c r="A75" i="32"/>
  <c r="B75" i="32"/>
  <c r="C75" i="32"/>
  <c r="A76" i="32"/>
  <c r="B76" i="32"/>
  <c r="C76" i="32"/>
  <c r="A77" i="32"/>
  <c r="B77" i="32"/>
  <c r="C77" i="32"/>
  <c r="A78" i="32"/>
  <c r="B78" i="32"/>
  <c r="C78" i="32"/>
  <c r="A79" i="32"/>
  <c r="B79" i="32"/>
  <c r="C79" i="32"/>
  <c r="A80" i="32"/>
  <c r="B80" i="32"/>
  <c r="C80" i="32"/>
  <c r="A81" i="32"/>
  <c r="B81" i="32"/>
  <c r="C81" i="32"/>
  <c r="A82" i="32"/>
  <c r="B82" i="32"/>
  <c r="C82" i="32"/>
  <c r="A83" i="32"/>
  <c r="B83" i="32"/>
  <c r="C83" i="32"/>
  <c r="A84" i="32"/>
  <c r="B84" i="32"/>
  <c r="C84" i="32"/>
  <c r="A85" i="32"/>
  <c r="B85" i="32"/>
  <c r="C85" i="32"/>
  <c r="A86" i="32"/>
  <c r="B86" i="32"/>
  <c r="C86" i="32"/>
  <c r="A87" i="32"/>
  <c r="B87" i="32"/>
  <c r="C87" i="32"/>
  <c r="A88" i="32"/>
  <c r="B88" i="32"/>
  <c r="C88" i="32"/>
  <c r="A89" i="32"/>
  <c r="B89" i="32"/>
  <c r="C89" i="32"/>
  <c r="A90" i="32"/>
  <c r="B90" i="32"/>
  <c r="C90" i="32"/>
  <c r="A91" i="32"/>
  <c r="B91" i="32"/>
  <c r="C91" i="32"/>
  <c r="A92" i="32"/>
  <c r="B92" i="32"/>
  <c r="C92" i="32"/>
  <c r="A93" i="32"/>
  <c r="B93" i="32"/>
  <c r="C93" i="32"/>
  <c r="A100" i="29"/>
  <c r="A8" i="32" l="1"/>
  <c r="B8" i="32"/>
  <c r="C8" i="32"/>
  <c r="A9" i="32"/>
  <c r="B9" i="32"/>
  <c r="C9" i="32"/>
  <c r="A10" i="32"/>
  <c r="B10" i="32"/>
  <c r="C10" i="32"/>
  <c r="A11" i="32"/>
  <c r="B11" i="32"/>
  <c r="C11" i="32"/>
  <c r="A12" i="32"/>
  <c r="B12" i="32"/>
  <c r="C12" i="32"/>
  <c r="A13" i="32"/>
  <c r="B13" i="32"/>
  <c r="C13" i="32"/>
  <c r="A14" i="32"/>
  <c r="B14" i="32"/>
  <c r="C14" i="32"/>
  <c r="A15" i="32"/>
  <c r="B15" i="32"/>
  <c r="C15" i="32"/>
  <c r="A16" i="32"/>
  <c r="B16" i="32"/>
  <c r="C16" i="32"/>
  <c r="A17" i="32"/>
  <c r="B17" i="32"/>
  <c r="C17" i="32"/>
  <c r="A18" i="32"/>
  <c r="B18" i="32"/>
  <c r="C18" i="32"/>
  <c r="A19" i="32"/>
  <c r="B19" i="32"/>
  <c r="C19" i="32"/>
  <c r="A20" i="32"/>
  <c r="B20" i="32"/>
  <c r="C20" i="32"/>
  <c r="A21" i="32"/>
  <c r="B21" i="32"/>
  <c r="C21" i="32"/>
  <c r="A22" i="32"/>
  <c r="B22" i="32"/>
  <c r="C22" i="32"/>
  <c r="A23" i="32"/>
  <c r="B23" i="32"/>
  <c r="C23" i="32"/>
  <c r="A24" i="32"/>
  <c r="B24" i="32"/>
  <c r="C24" i="32"/>
  <c r="A25" i="32"/>
  <c r="B25" i="32"/>
  <c r="C25" i="32"/>
  <c r="A26" i="32"/>
  <c r="B26" i="32"/>
  <c r="C26" i="32"/>
  <c r="A27" i="32"/>
  <c r="B27" i="32"/>
  <c r="C27" i="32"/>
  <c r="A28" i="32"/>
  <c r="B28" i="32"/>
  <c r="C28" i="32"/>
  <c r="A29" i="32"/>
  <c r="B29" i="32"/>
  <c r="C29" i="32"/>
  <c r="A30" i="32"/>
  <c r="B30" i="32"/>
  <c r="C30" i="32"/>
  <c r="A31" i="32"/>
  <c r="B31" i="32"/>
  <c r="C31" i="32"/>
  <c r="A32" i="32"/>
  <c r="B32" i="32"/>
  <c r="C32" i="32"/>
  <c r="A33" i="32"/>
  <c r="B33" i="32"/>
  <c r="C33" i="32"/>
  <c r="A34" i="32"/>
  <c r="B34" i="32"/>
  <c r="C34" i="32"/>
  <c r="A35" i="32"/>
  <c r="B35" i="32"/>
  <c r="C35" i="32"/>
  <c r="A36" i="32"/>
  <c r="B36" i="32"/>
  <c r="C36" i="32"/>
  <c r="A37" i="32"/>
  <c r="B37" i="32"/>
  <c r="C37" i="32"/>
  <c r="A38" i="32"/>
  <c r="B38" i="32"/>
  <c r="C38" i="32"/>
  <c r="B7" i="32"/>
  <c r="C7" i="32"/>
  <c r="A7" i="32"/>
  <c r="C6" i="32"/>
  <c r="B6" i="32"/>
  <c r="A3" i="32"/>
  <c r="A2" i="32"/>
  <c r="A1" i="32"/>
  <c r="E94" i="29"/>
  <c r="D94" i="29"/>
  <c r="C28" i="33" s="1"/>
  <c r="D95" i="29"/>
  <c r="D96" i="29" l="1"/>
  <c r="C10" i="18" s="1"/>
  <c r="C9" i="18"/>
  <c r="H28" i="32"/>
  <c r="H21" i="32"/>
  <c r="H13" i="32"/>
  <c r="H10" i="32"/>
  <c r="H29" i="32"/>
  <c r="H27" i="32"/>
  <c r="H19" i="32"/>
  <c r="H11" i="32"/>
  <c r="H18" i="32"/>
  <c r="H26" i="32"/>
  <c r="H25" i="32"/>
  <c r="H17" i="32"/>
  <c r="H9" i="32"/>
  <c r="H24" i="32"/>
  <c r="H16" i="32"/>
  <c r="H8" i="32"/>
  <c r="H23" i="32"/>
  <c r="H15" i="32"/>
  <c r="H7" i="32"/>
  <c r="H12" i="32"/>
  <c r="H22" i="32"/>
  <c r="H14" i="32"/>
  <c r="H6" i="32"/>
  <c r="H20" i="32"/>
  <c r="D23" i="8" l="1"/>
  <c r="D20" i="8"/>
  <c r="D17" i="8"/>
  <c r="A42" i="5"/>
  <c r="B42" i="5"/>
  <c r="C42" i="5"/>
  <c r="E42" i="5"/>
  <c r="F42" i="5"/>
  <c r="G42" i="5"/>
  <c r="A43" i="5"/>
  <c r="B43" i="5"/>
  <c r="C43" i="5"/>
  <c r="E43" i="5"/>
  <c r="F43" i="5"/>
  <c r="G43" i="5"/>
  <c r="A44" i="5"/>
  <c r="B44" i="5"/>
  <c r="C44" i="5"/>
  <c r="E44" i="5"/>
  <c r="F44" i="5"/>
  <c r="G44" i="5"/>
  <c r="A45" i="5"/>
  <c r="B45" i="5"/>
  <c r="C45" i="5"/>
  <c r="E45" i="5"/>
  <c r="F45" i="5"/>
  <c r="G45" i="5"/>
  <c r="A46" i="5"/>
  <c r="B46" i="5"/>
  <c r="C46" i="5"/>
  <c r="E46" i="5"/>
  <c r="F46" i="5"/>
  <c r="G46" i="5"/>
  <c r="A47" i="5"/>
  <c r="B47" i="5"/>
  <c r="C47" i="5"/>
  <c r="E47" i="5"/>
  <c r="F47" i="5"/>
  <c r="G47" i="5"/>
  <c r="A48" i="5"/>
  <c r="B48" i="5"/>
  <c r="C48" i="5"/>
  <c r="E48" i="5"/>
  <c r="F48" i="5"/>
  <c r="G48" i="5"/>
  <c r="A49" i="5"/>
  <c r="B49" i="5"/>
  <c r="C49" i="5"/>
  <c r="E49" i="5"/>
  <c r="F49" i="5"/>
  <c r="G49" i="5"/>
  <c r="A50" i="5"/>
  <c r="B50" i="5"/>
  <c r="C50" i="5"/>
  <c r="E50" i="5"/>
  <c r="F50" i="5"/>
  <c r="G50" i="5"/>
  <c r="A51" i="5"/>
  <c r="B51" i="5"/>
  <c r="C51" i="5"/>
  <c r="E51" i="5"/>
  <c r="F51" i="5"/>
  <c r="G51" i="5"/>
  <c r="A52" i="5"/>
  <c r="B52" i="5"/>
  <c r="C52" i="5"/>
  <c r="E52" i="5"/>
  <c r="F52" i="5"/>
  <c r="G52" i="5"/>
  <c r="A53" i="5"/>
  <c r="B53" i="5"/>
  <c r="C53" i="5"/>
  <c r="E53" i="5"/>
  <c r="F53" i="5"/>
  <c r="G53" i="5"/>
  <c r="A54" i="5"/>
  <c r="B54" i="5"/>
  <c r="C54" i="5"/>
  <c r="E54" i="5"/>
  <c r="F54" i="5"/>
  <c r="G54" i="5"/>
  <c r="A55" i="5"/>
  <c r="B55" i="5"/>
  <c r="C55" i="5"/>
  <c r="E55" i="5"/>
  <c r="F55" i="5"/>
  <c r="G55" i="5"/>
  <c r="A56" i="5"/>
  <c r="B56" i="5"/>
  <c r="C56" i="5"/>
  <c r="E56" i="5"/>
  <c r="F56" i="5"/>
  <c r="G56" i="5"/>
  <c r="A57" i="5"/>
  <c r="B57" i="5"/>
  <c r="C57" i="5"/>
  <c r="E57" i="5"/>
  <c r="F57" i="5"/>
  <c r="G57" i="5"/>
  <c r="A58" i="5"/>
  <c r="B58" i="5"/>
  <c r="C58" i="5"/>
  <c r="E58" i="5"/>
  <c r="F58" i="5"/>
  <c r="G58" i="5"/>
  <c r="A59" i="5"/>
  <c r="B59" i="5"/>
  <c r="C59" i="5"/>
  <c r="E59" i="5"/>
  <c r="F59" i="5"/>
  <c r="G59" i="5"/>
  <c r="A60" i="5"/>
  <c r="B60" i="5"/>
  <c r="C60" i="5"/>
  <c r="E60" i="5"/>
  <c r="F60" i="5"/>
  <c r="G60" i="5"/>
  <c r="A61" i="5"/>
  <c r="B61" i="5"/>
  <c r="C61" i="5"/>
  <c r="E61" i="5"/>
  <c r="F61" i="5"/>
  <c r="G61" i="5"/>
  <c r="A62" i="5"/>
  <c r="B62" i="5"/>
  <c r="C62" i="5"/>
  <c r="E62" i="5"/>
  <c r="F62" i="5"/>
  <c r="G62" i="5"/>
  <c r="A63" i="5"/>
  <c r="B63" i="5"/>
  <c r="C63" i="5"/>
  <c r="E63" i="5"/>
  <c r="F63" i="5"/>
  <c r="G63" i="5"/>
  <c r="A64" i="5"/>
  <c r="B64" i="5"/>
  <c r="C64" i="5"/>
  <c r="E64" i="5"/>
  <c r="F64" i="5"/>
  <c r="G64" i="5"/>
  <c r="A65" i="5"/>
  <c r="B65" i="5"/>
  <c r="C65" i="5"/>
  <c r="E65" i="5"/>
  <c r="F65" i="5"/>
  <c r="G65" i="5"/>
  <c r="A66" i="5"/>
  <c r="B66" i="5"/>
  <c r="C66" i="5"/>
  <c r="E66" i="5"/>
  <c r="F66" i="5"/>
  <c r="G66" i="5"/>
  <c r="A67" i="5"/>
  <c r="B67" i="5"/>
  <c r="C67" i="5"/>
  <c r="E67" i="5"/>
  <c r="F67" i="5"/>
  <c r="G67" i="5"/>
  <c r="A68" i="5"/>
  <c r="B68" i="5"/>
  <c r="C68" i="5"/>
  <c r="E68" i="5"/>
  <c r="F68" i="5"/>
  <c r="G68" i="5"/>
  <c r="A69" i="5"/>
  <c r="B69" i="5"/>
  <c r="C69" i="5"/>
  <c r="E69" i="5"/>
  <c r="F69" i="5"/>
  <c r="G69" i="5"/>
  <c r="A70" i="5"/>
  <c r="B70" i="5"/>
  <c r="C70" i="5"/>
  <c r="E70" i="5"/>
  <c r="F70" i="5"/>
  <c r="G70" i="5"/>
  <c r="A71" i="5"/>
  <c r="B71" i="5"/>
  <c r="C71" i="5"/>
  <c r="E71" i="5"/>
  <c r="F71" i="5"/>
  <c r="G71" i="5"/>
  <c r="A72" i="5"/>
  <c r="B72" i="5"/>
  <c r="C72" i="5"/>
  <c r="E72" i="5"/>
  <c r="F72" i="5"/>
  <c r="G72" i="5"/>
  <c r="A73" i="5"/>
  <c r="B73" i="5"/>
  <c r="C73" i="5"/>
  <c r="E73" i="5"/>
  <c r="F73" i="5"/>
  <c r="G73" i="5"/>
  <c r="G41" i="5"/>
  <c r="F41" i="5"/>
  <c r="E41" i="5"/>
  <c r="C41" i="5"/>
  <c r="B41" i="5"/>
  <c r="A41" i="5"/>
  <c r="A3" i="5"/>
  <c r="A2" i="5"/>
  <c r="A1" i="5"/>
  <c r="E7" i="5" l="1"/>
  <c r="F7" i="5"/>
  <c r="G7" i="5"/>
  <c r="E8" i="5"/>
  <c r="F8" i="5"/>
  <c r="G8" i="5"/>
  <c r="E9" i="5"/>
  <c r="F9" i="5"/>
  <c r="G9" i="5"/>
  <c r="E10" i="5"/>
  <c r="F10" i="5"/>
  <c r="G10" i="5"/>
  <c r="E11" i="5"/>
  <c r="F11" i="5"/>
  <c r="G11" i="5"/>
  <c r="E12" i="5"/>
  <c r="F12" i="5"/>
  <c r="G12" i="5"/>
  <c r="E13" i="5"/>
  <c r="F13" i="5"/>
  <c r="G13" i="5"/>
  <c r="E14" i="5"/>
  <c r="F14" i="5"/>
  <c r="G14" i="5"/>
  <c r="E15" i="5"/>
  <c r="F15" i="5"/>
  <c r="G15" i="5"/>
  <c r="E16" i="5"/>
  <c r="F16" i="5"/>
  <c r="G16" i="5"/>
  <c r="E17" i="5"/>
  <c r="F17" i="5"/>
  <c r="G17" i="5"/>
  <c r="E18" i="5"/>
  <c r="F18" i="5"/>
  <c r="G18" i="5"/>
  <c r="E19" i="5"/>
  <c r="F19" i="5"/>
  <c r="G19" i="5"/>
  <c r="E20" i="5"/>
  <c r="F20" i="5"/>
  <c r="G20" i="5"/>
  <c r="E21" i="5"/>
  <c r="F21" i="5"/>
  <c r="G21" i="5"/>
  <c r="E22" i="5"/>
  <c r="F22" i="5"/>
  <c r="G22" i="5"/>
  <c r="E23" i="5"/>
  <c r="F23" i="5"/>
  <c r="G23" i="5"/>
  <c r="E24" i="5"/>
  <c r="F24" i="5"/>
  <c r="G24" i="5"/>
  <c r="E25" i="5"/>
  <c r="F25" i="5"/>
  <c r="G25" i="5"/>
  <c r="E26" i="5"/>
  <c r="F26" i="5"/>
  <c r="G26" i="5"/>
  <c r="E27" i="5"/>
  <c r="F27" i="5"/>
  <c r="G27" i="5"/>
  <c r="E28" i="5"/>
  <c r="F28" i="5"/>
  <c r="G28" i="5"/>
  <c r="E29" i="5"/>
  <c r="F29" i="5"/>
  <c r="G29" i="5"/>
  <c r="E30" i="5"/>
  <c r="F30" i="5"/>
  <c r="G30" i="5"/>
  <c r="E31" i="5"/>
  <c r="F31" i="5"/>
  <c r="G31" i="5"/>
  <c r="E32" i="5"/>
  <c r="F32" i="5"/>
  <c r="G32" i="5"/>
  <c r="E33" i="5"/>
  <c r="F33" i="5"/>
  <c r="G33" i="5"/>
  <c r="E34" i="5"/>
  <c r="F34" i="5"/>
  <c r="G34" i="5"/>
  <c r="E35" i="5"/>
  <c r="F35" i="5"/>
  <c r="G35" i="5"/>
  <c r="E36" i="5"/>
  <c r="F36" i="5"/>
  <c r="G36" i="5"/>
  <c r="E37" i="5"/>
  <c r="F37" i="5"/>
  <c r="G37" i="5"/>
  <c r="E38" i="5"/>
  <c r="F38" i="5"/>
  <c r="G38" i="5"/>
  <c r="A8" i="5"/>
  <c r="B8" i="5"/>
  <c r="C8" i="5"/>
  <c r="A9" i="5"/>
  <c r="B9" i="5"/>
  <c r="C9" i="5"/>
  <c r="A10" i="5"/>
  <c r="B10" i="5"/>
  <c r="C10" i="5"/>
  <c r="A11" i="5"/>
  <c r="B11" i="5"/>
  <c r="C11" i="5"/>
  <c r="A13" i="5"/>
  <c r="A20" i="5"/>
  <c r="B20" i="5"/>
  <c r="C20" i="5"/>
  <c r="A21" i="5"/>
  <c r="B21" i="5"/>
  <c r="C21" i="5"/>
  <c r="A22" i="5"/>
  <c r="B22" i="5"/>
  <c r="C22" i="5"/>
  <c r="A23" i="5"/>
  <c r="B23" i="5"/>
  <c r="C23" i="5"/>
  <c r="A24" i="5"/>
  <c r="B24" i="5"/>
  <c r="C24" i="5"/>
  <c r="A25" i="5"/>
  <c r="B25" i="5"/>
  <c r="C25" i="5"/>
  <c r="A26" i="5"/>
  <c r="B26" i="5"/>
  <c r="C26" i="5"/>
  <c r="A27" i="5"/>
  <c r="B27" i="5"/>
  <c r="C27" i="5"/>
  <c r="A28" i="5"/>
  <c r="B28" i="5"/>
  <c r="C28" i="5"/>
  <c r="A29" i="5"/>
  <c r="B29" i="5"/>
  <c r="C29" i="5"/>
  <c r="A30" i="5"/>
  <c r="B30" i="5"/>
  <c r="C30" i="5"/>
  <c r="A31" i="5"/>
  <c r="B31" i="5"/>
  <c r="C31" i="5"/>
  <c r="A32" i="5"/>
  <c r="B32" i="5"/>
  <c r="C32" i="5"/>
  <c r="A33" i="5"/>
  <c r="B33" i="5"/>
  <c r="C33" i="5"/>
  <c r="A34" i="5"/>
  <c r="B34" i="5"/>
  <c r="C34" i="5"/>
  <c r="A35" i="5"/>
  <c r="B35" i="5"/>
  <c r="C35" i="5"/>
  <c r="A36" i="5"/>
  <c r="B36" i="5"/>
  <c r="C36" i="5"/>
  <c r="A37" i="5"/>
  <c r="B37" i="5"/>
  <c r="C37" i="5"/>
  <c r="A38" i="5"/>
  <c r="B38" i="5"/>
  <c r="C38" i="5"/>
  <c r="A7" i="5"/>
  <c r="B7" i="5"/>
  <c r="C7" i="5"/>
  <c r="G6" i="5"/>
  <c r="F6" i="5"/>
  <c r="E6" i="5"/>
  <c r="C6" i="5"/>
  <c r="B6" i="5"/>
  <c r="L29" i="5" l="1"/>
  <c r="L28" i="5"/>
  <c r="L27" i="5"/>
  <c r="L24" i="5"/>
  <c r="L22" i="5"/>
  <c r="L20" i="5"/>
  <c r="L19" i="5"/>
  <c r="L18" i="5"/>
  <c r="L21" i="5"/>
  <c r="L26" i="5"/>
  <c r="L25" i="5"/>
  <c r="L23" i="5"/>
  <c r="L10" i="5"/>
  <c r="L11" i="5"/>
  <c r="L13" i="5"/>
  <c r="L12" i="5"/>
  <c r="L14" i="5"/>
  <c r="L6" i="5"/>
  <c r="L8" i="5"/>
  <c r="L17" i="5"/>
  <c r="L15" i="5"/>
  <c r="L16" i="5"/>
  <c r="L7" i="5"/>
  <c r="L9" i="5"/>
  <c r="C7" i="18"/>
  <c r="C6" i="18"/>
  <c r="F4" i="26" l="1"/>
  <c r="C4" i="26"/>
  <c r="F3" i="26"/>
  <c r="C3" i="26"/>
  <c r="F4" i="30"/>
  <c r="C4" i="30"/>
  <c r="F3" i="30"/>
  <c r="C3" i="30" l="1"/>
  <c r="K48" i="30" l="1"/>
  <c r="K15" i="30"/>
  <c r="C28" i="8" l="1"/>
  <c r="K16" i="30" l="1"/>
  <c r="I39" i="27" l="1"/>
  <c r="I38" i="27"/>
  <c r="I37" i="27"/>
  <c r="I35" i="27"/>
  <c r="I34" i="27"/>
  <c r="I33" i="27"/>
  <c r="I32" i="27"/>
  <c r="I31" i="27"/>
  <c r="I30" i="27"/>
  <c r="I29" i="27"/>
  <c r="I28" i="27"/>
  <c r="I72" i="26"/>
  <c r="H72" i="26"/>
  <c r="E72" i="26"/>
  <c r="D72" i="26"/>
  <c r="I37" i="26"/>
  <c r="H37" i="26"/>
  <c r="E37" i="26"/>
  <c r="D37" i="26"/>
  <c r="E36" i="27" l="1"/>
  <c r="D38" i="26"/>
  <c r="D39" i="26" s="1"/>
  <c r="H73" i="26"/>
  <c r="H38" i="26"/>
  <c r="D73" i="26"/>
  <c r="D74" i="26" s="1"/>
  <c r="H74" i="26" l="1"/>
  <c r="H39" i="26"/>
  <c r="C12" i="18" l="1"/>
  <c r="E12" i="18" s="1"/>
  <c r="I36" i="27"/>
  <c r="I40" i="27" s="1"/>
  <c r="AG3" i="36" s="1"/>
  <c r="G49" i="27" l="1"/>
  <c r="I49" i="27" l="1"/>
  <c r="I50" i="27" s="1"/>
  <c r="H51" i="27" s="1"/>
  <c r="B20" i="36" s="1"/>
  <c r="E12" i="36"/>
  <c r="J17" i="34"/>
  <c r="J19" i="34" s="1"/>
  <c r="B22" i="34" s="1"/>
  <c r="J20" i="34" l="1"/>
  <c r="N24" i="34" l="1"/>
  <c r="C22" i="34"/>
  <c r="J21" i="34"/>
  <c r="C13" i="34" l="1"/>
  <c r="D22" i="34"/>
  <c r="AK3" i="36"/>
  <c r="K2" i="36" s="1"/>
  <c r="L2" i="36" l="1"/>
  <c r="M2" i="3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konan02</author>
  </authors>
  <commentList>
    <comment ref="H5" authorId="0" shapeId="0" xr:uid="{D183C224-54B5-473C-A04D-EA5C758AC29C}">
      <text>
        <r>
          <rPr>
            <b/>
            <sz val="12"/>
            <color indexed="9"/>
            <rFont val="MS P ゴシック"/>
            <family val="3"/>
            <charset val="128"/>
          </rPr>
          <t>入力後EXCELデータを送信して下さい</t>
        </r>
      </text>
    </comment>
    <comment ref="C12" authorId="0" shapeId="0" xr:uid="{4E13B561-6D26-469D-9321-9F0F936D82B3}">
      <text>
        <r>
          <rPr>
            <sz val="9"/>
            <color indexed="81"/>
            <rFont val="メイリオ"/>
            <family val="3"/>
            <charset val="128"/>
          </rPr>
          <t>月／日を入力して下さい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31" authorId="0" shapeId="0" xr:uid="{00000000-0006-0000-07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精算完了日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31" authorId="0" shapeId="0" xr:uid="{11AE8B8F-D43C-46E7-B4C2-DBE1841E81CE}">
      <text>
        <r>
          <rPr>
            <b/>
            <sz val="9"/>
            <color indexed="81"/>
            <rFont val="ＭＳ Ｐゴシック"/>
            <family val="3"/>
            <charset val="128"/>
          </rPr>
          <t>精算完了日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CFF9FB1-83FF-489F-8900-94D6757BCA58}" keepAlive="1" name="クエリ - テーブル1" description="ブック内の 'テーブル1' クエリへの接続です。" type="5" refreshedVersion="8" background="1" saveData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<sst xmlns="http://schemas.openxmlformats.org/spreadsheetml/2006/main" count="393" uniqueCount="229">
  <si>
    <t>一 般 廃 棄 物 処 分 明 細 書</t>
    <rPh sb="0" eb="1">
      <t>イッ</t>
    </rPh>
    <rPh sb="2" eb="3">
      <t>ハン</t>
    </rPh>
    <rPh sb="4" eb="5">
      <t>ハイ</t>
    </rPh>
    <rPh sb="6" eb="7">
      <t>キ</t>
    </rPh>
    <rPh sb="8" eb="9">
      <t>モノ</t>
    </rPh>
    <rPh sb="10" eb="11">
      <t>ショ</t>
    </rPh>
    <rPh sb="12" eb="13">
      <t>ブン</t>
    </rPh>
    <rPh sb="14" eb="15">
      <t>メイ</t>
    </rPh>
    <rPh sb="16" eb="17">
      <t>ホソ</t>
    </rPh>
    <rPh sb="18" eb="19">
      <t>ショ</t>
    </rPh>
    <phoneticPr fontId="3"/>
  </si>
  <si>
    <t>〔工事名〕</t>
    <rPh sb="1" eb="4">
      <t>コウジメイ</t>
    </rPh>
    <phoneticPr fontId="3"/>
  </si>
  <si>
    <t>〔許可処分量〕</t>
    <phoneticPr fontId="3"/>
  </si>
  <si>
    <t>〔搬入業者名〕</t>
    <rPh sb="1" eb="3">
      <t>ハンニュウ</t>
    </rPh>
    <rPh sb="3" eb="5">
      <t>ギョウシャ</t>
    </rPh>
    <rPh sb="5" eb="6">
      <t>メイ</t>
    </rPh>
    <phoneticPr fontId="3"/>
  </si>
  <si>
    <t>年 月 日</t>
    <rPh sb="0" eb="1">
      <t>トシ</t>
    </rPh>
    <rPh sb="2" eb="3">
      <t>ツキ</t>
    </rPh>
    <rPh sb="4" eb="5">
      <t>ヒ</t>
    </rPh>
    <phoneticPr fontId="3"/>
  </si>
  <si>
    <t>入金額</t>
    <rPh sb="0" eb="2">
      <t>ニュウキン</t>
    </rPh>
    <rPh sb="2" eb="3">
      <t>ガク</t>
    </rPh>
    <phoneticPr fontId="3"/>
  </si>
  <si>
    <t>小　計</t>
    <rPh sb="0" eb="1">
      <t>ショウ</t>
    </rPh>
    <rPh sb="2" eb="3">
      <t>ケイ</t>
    </rPh>
    <phoneticPr fontId="3"/>
  </si>
  <si>
    <t>支払先</t>
    <rPh sb="0" eb="2">
      <t>シハライ</t>
    </rPh>
    <rPh sb="2" eb="3">
      <t>サキ</t>
    </rPh>
    <phoneticPr fontId="3"/>
  </si>
  <si>
    <t>㈱アヤシロ</t>
    <phoneticPr fontId="3"/>
  </si>
  <si>
    <t>支払金額</t>
    <rPh sb="0" eb="2">
      <t>シハライ</t>
    </rPh>
    <rPh sb="2" eb="4">
      <t>キンガク</t>
    </rPh>
    <phoneticPr fontId="3"/>
  </si>
  <si>
    <t>搬入日</t>
    <rPh sb="0" eb="2">
      <t>ハンニュウ</t>
    </rPh>
    <rPh sb="2" eb="3">
      <t>ビ</t>
    </rPh>
    <phoneticPr fontId="3"/>
  </si>
  <si>
    <t>搬入量</t>
    <rPh sb="0" eb="2">
      <t>ハンニュウ</t>
    </rPh>
    <rPh sb="2" eb="3">
      <t>リョウ</t>
    </rPh>
    <phoneticPr fontId="3"/>
  </si>
  <si>
    <t>金額</t>
    <rPh sb="0" eb="2">
      <t>キンガク</t>
    </rPh>
    <phoneticPr fontId="3"/>
  </si>
  <si>
    <t>搬入量(kg)</t>
    <rPh sb="0" eb="2">
      <t>ハンニュウ</t>
    </rPh>
    <rPh sb="2" eb="3">
      <t>リョウ</t>
    </rPh>
    <phoneticPr fontId="3"/>
  </si>
  <si>
    <t>前受金</t>
    <rPh sb="0" eb="2">
      <t>マエウケ</t>
    </rPh>
    <rPh sb="2" eb="3">
      <t>キン</t>
    </rPh>
    <phoneticPr fontId="1"/>
  </si>
  <si>
    <t>過不足金</t>
    <rPh sb="0" eb="3">
      <t>カブソク</t>
    </rPh>
    <rPh sb="3" eb="4">
      <t>キン</t>
    </rPh>
    <phoneticPr fontId="1"/>
  </si>
  <si>
    <t>お手数ですが振込先口座を下記にてお知らせください。</t>
    <rPh sb="17" eb="18">
      <t>シ</t>
    </rPh>
    <phoneticPr fontId="1"/>
  </si>
  <si>
    <t>支店名</t>
    <rPh sb="0" eb="3">
      <t>シテンメイ</t>
    </rPh>
    <phoneticPr fontId="1"/>
  </si>
  <si>
    <t>口座種別</t>
    <rPh sb="0" eb="2">
      <t>コウザ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</si>
  <si>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</si>
  <si>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総搬入量</t>
    <rPh sb="0" eb="1">
      <t>ソウ</t>
    </rPh>
    <rPh sb="1" eb="3">
      <t>ハンニュウ</t>
    </rPh>
    <rPh sb="3" eb="4">
      <t>リョウ</t>
    </rPh>
    <phoneticPr fontId="1"/>
  </si>
  <si>
    <t>入金額合計</t>
    <rPh sb="3" eb="4">
      <t>ゴウ</t>
    </rPh>
    <phoneticPr fontId="1"/>
  </si>
  <si>
    <t>支払単価
（１ｋｇ）</t>
    <rPh sb="0" eb="2">
      <t>シハライ</t>
    </rPh>
    <rPh sb="2" eb="4">
      <t>タンカ</t>
    </rPh>
    <phoneticPr fontId="3"/>
  </si>
  <si>
    <t>支払日</t>
    <rPh sb="0" eb="3">
      <t>シハライビ</t>
    </rPh>
    <phoneticPr fontId="1"/>
  </si>
  <si>
    <t>支払金額（税別）</t>
    <rPh sb="0" eb="2">
      <t>シハライ</t>
    </rPh>
    <rPh sb="2" eb="4">
      <t>キンガク</t>
    </rPh>
    <rPh sb="5" eb="7">
      <t>ゼイベツ</t>
    </rPh>
    <phoneticPr fontId="1"/>
  </si>
  <si>
    <t>総搬入量（kg）</t>
    <rPh sb="0" eb="1">
      <t>ソウ</t>
    </rPh>
    <phoneticPr fontId="1"/>
  </si>
  <si>
    <t>※搬入明細は、別紙をご参照下さい。</t>
    <rPh sb="1" eb="3">
      <t>ハンニュウ</t>
    </rPh>
    <rPh sb="3" eb="5">
      <t>メイサイ</t>
    </rPh>
    <rPh sb="7" eb="9">
      <t>ベッシ</t>
    </rPh>
    <rPh sb="11" eb="13">
      <t>サンショウ</t>
    </rPh>
    <rPh sb="13" eb="14">
      <t>クダ</t>
    </rPh>
    <phoneticPr fontId="1"/>
  </si>
  <si>
    <t>証明書No.</t>
    <rPh sb="0" eb="3">
      <t>ショウメイショ</t>
    </rPh>
    <phoneticPr fontId="3"/>
  </si>
  <si>
    <t>処分費（10％税込）</t>
    <rPh sb="0" eb="2">
      <t>ショブン</t>
    </rPh>
    <rPh sb="2" eb="3">
      <t>ヒ</t>
    </rPh>
    <rPh sb="7" eb="9">
      <t>ゼイコミ</t>
    </rPh>
    <phoneticPr fontId="1"/>
  </si>
  <si>
    <t>処分費(10％税込)</t>
    <rPh sb="0" eb="2">
      <t>ショブン</t>
    </rPh>
    <rPh sb="2" eb="3">
      <t>ヒ</t>
    </rPh>
    <rPh sb="7" eb="9">
      <t>ゼイコミ</t>
    </rPh>
    <phoneticPr fontId="1"/>
  </si>
  <si>
    <t>過不足金(10％税込)</t>
    <rPh sb="0" eb="3">
      <t>カブソク</t>
    </rPh>
    <rPh sb="3" eb="4">
      <t>キン</t>
    </rPh>
    <phoneticPr fontId="1"/>
  </si>
  <si>
    <t>【別紙】</t>
    <rPh sb="1" eb="3">
      <t>ベッシ</t>
    </rPh>
    <phoneticPr fontId="7"/>
  </si>
  <si>
    <t xml:space="preserve"> </t>
    <phoneticPr fontId="7"/>
  </si>
  <si>
    <t>【注意事項】</t>
    <rPh sb="1" eb="3">
      <t>チュウイ</t>
    </rPh>
    <rPh sb="3" eb="5">
      <t>ジコウ</t>
    </rPh>
    <phoneticPr fontId="7"/>
  </si>
  <si>
    <t xml:space="preserve">※「一般廃棄物処分明細書」の添付をお願いします。
</t>
    <phoneticPr fontId="7"/>
  </si>
  <si>
    <t>処　分　量　証　明　書</t>
    <rPh sb="0" eb="1">
      <t>ショ</t>
    </rPh>
    <rPh sb="2" eb="3">
      <t>ブン</t>
    </rPh>
    <rPh sb="4" eb="5">
      <t>リョウ</t>
    </rPh>
    <rPh sb="6" eb="7">
      <t>アカシ</t>
    </rPh>
    <rPh sb="8" eb="9">
      <t>アキラ</t>
    </rPh>
    <rPh sb="10" eb="11">
      <t>ショ</t>
    </rPh>
    <phoneticPr fontId="7"/>
  </si>
  <si>
    <t xml:space="preserve"> </t>
    <phoneticPr fontId="7"/>
  </si>
  <si>
    <t>　　南部土木事務所長　様</t>
    <rPh sb="2" eb="4">
      <t>ナンブ</t>
    </rPh>
    <rPh sb="4" eb="6">
      <t>ドボク</t>
    </rPh>
    <rPh sb="6" eb="8">
      <t>ジム</t>
    </rPh>
    <rPh sb="8" eb="9">
      <t>ショ</t>
    </rPh>
    <rPh sb="9" eb="10">
      <t>ナガ</t>
    </rPh>
    <rPh sb="11" eb="12">
      <t>サマ</t>
    </rPh>
    <phoneticPr fontId="7"/>
  </si>
  <si>
    <t>下記維持管理業務委託（または工事）に関して、当施設において処分した数量を証明します。</t>
    <rPh sb="0" eb="2">
      <t>カキ</t>
    </rPh>
    <rPh sb="2" eb="4">
      <t>イジ</t>
    </rPh>
    <rPh sb="4" eb="6">
      <t>カンリ</t>
    </rPh>
    <rPh sb="6" eb="8">
      <t>ギョウム</t>
    </rPh>
    <rPh sb="8" eb="10">
      <t>イタク</t>
    </rPh>
    <rPh sb="14" eb="16">
      <t>コウジ</t>
    </rPh>
    <rPh sb="18" eb="19">
      <t>カン</t>
    </rPh>
    <rPh sb="22" eb="23">
      <t>トウ</t>
    </rPh>
    <rPh sb="23" eb="25">
      <t>シセツ</t>
    </rPh>
    <rPh sb="29" eb="31">
      <t>ショブン</t>
    </rPh>
    <rPh sb="33" eb="35">
      <t>スウリョウ</t>
    </rPh>
    <rPh sb="36" eb="38">
      <t>ショウメイ</t>
    </rPh>
    <phoneticPr fontId="7"/>
  </si>
  <si>
    <t>記</t>
    <rPh sb="0" eb="1">
      <t>シル</t>
    </rPh>
    <phoneticPr fontId="7"/>
  </si>
  <si>
    <t>委託（工事）番号</t>
    <rPh sb="0" eb="2">
      <t>イタク</t>
    </rPh>
    <rPh sb="3" eb="5">
      <t>コウジ</t>
    </rPh>
    <rPh sb="6" eb="8">
      <t>バンゴウ</t>
    </rPh>
    <phoneticPr fontId="7"/>
  </si>
  <si>
    <t>委託（工事）名</t>
    <rPh sb="0" eb="2">
      <t>イタク</t>
    </rPh>
    <rPh sb="6" eb="7">
      <t>メイ</t>
    </rPh>
    <phoneticPr fontId="7"/>
  </si>
  <si>
    <t>受注者</t>
    <rPh sb="0" eb="3">
      <t>ジュチュウシャ</t>
    </rPh>
    <phoneticPr fontId="7"/>
  </si>
  <si>
    <t>種類</t>
    <rPh sb="0" eb="2">
      <t>シュルイ</t>
    </rPh>
    <phoneticPr fontId="7"/>
  </si>
  <si>
    <t>刈草</t>
    <rPh sb="0" eb="1">
      <t>カ</t>
    </rPh>
    <rPh sb="1" eb="2">
      <t>クサ</t>
    </rPh>
    <phoneticPr fontId="7"/>
  </si>
  <si>
    <t>剪定枝葉</t>
    <rPh sb="0" eb="2">
      <t>センテイ</t>
    </rPh>
    <rPh sb="2" eb="3">
      <t>エダ</t>
    </rPh>
    <rPh sb="3" eb="4">
      <t>ハ</t>
    </rPh>
    <phoneticPr fontId="7"/>
  </si>
  <si>
    <t>伐採木</t>
    <rPh sb="0" eb="2">
      <t>バッサイ</t>
    </rPh>
    <rPh sb="2" eb="3">
      <t>キ</t>
    </rPh>
    <phoneticPr fontId="7"/>
  </si>
  <si>
    <t>伐採竹</t>
    <rPh sb="0" eb="2">
      <t>バッサイ</t>
    </rPh>
    <rPh sb="2" eb="3">
      <t>タケ</t>
    </rPh>
    <phoneticPr fontId="7"/>
  </si>
  <si>
    <t>木根*</t>
    <rPh sb="0" eb="1">
      <t>キ</t>
    </rPh>
    <rPh sb="1" eb="2">
      <t>ネ</t>
    </rPh>
    <phoneticPr fontId="7"/>
  </si>
  <si>
    <t>竹根*</t>
    <rPh sb="0" eb="1">
      <t>タケ</t>
    </rPh>
    <rPh sb="1" eb="2">
      <t>ネ</t>
    </rPh>
    <phoneticPr fontId="7"/>
  </si>
  <si>
    <t>処分量（ｔ）</t>
    <rPh sb="0" eb="2">
      <t>ショブン</t>
    </rPh>
    <rPh sb="2" eb="3">
      <t>リョウ</t>
    </rPh>
    <phoneticPr fontId="7"/>
  </si>
  <si>
    <t>*受け入れ無し</t>
    <rPh sb="1" eb="2">
      <t>ウ</t>
    </rPh>
    <rPh sb="3" eb="4">
      <t>イ</t>
    </rPh>
    <rPh sb="5" eb="6">
      <t>ナ</t>
    </rPh>
    <phoneticPr fontId="7"/>
  </si>
  <si>
    <t>施設名</t>
    <rPh sb="0" eb="2">
      <t>シセツ</t>
    </rPh>
    <rPh sb="2" eb="3">
      <t>メイ</t>
    </rPh>
    <phoneticPr fontId="7"/>
  </si>
  <si>
    <t>湖南環境建設事業協同組合</t>
    <phoneticPr fontId="7"/>
  </si>
  <si>
    <t>印</t>
    <rPh sb="0" eb="1">
      <t>シルシ</t>
    </rPh>
    <phoneticPr fontId="7"/>
  </si>
  <si>
    <t>代表者</t>
    <rPh sb="0" eb="3">
      <t>ダイヒョウシャ</t>
    </rPh>
    <phoneticPr fontId="7"/>
  </si>
  <si>
    <t>栗東市荒張1373-1</t>
    <phoneticPr fontId="1"/>
  </si>
  <si>
    <t>一般廃棄物搬入申込書</t>
    <rPh sb="0" eb="2">
      <t>イッパン</t>
    </rPh>
    <rPh sb="2" eb="5">
      <t>ハイキブツ</t>
    </rPh>
    <rPh sb="5" eb="7">
      <t>ハンニュウ</t>
    </rPh>
    <rPh sb="7" eb="10">
      <t>モウシコミショ</t>
    </rPh>
    <phoneticPr fontId="1"/>
  </si>
  <si>
    <t>工事名</t>
    <rPh sb="0" eb="3">
      <t>コウジメイ</t>
    </rPh>
    <phoneticPr fontId="1"/>
  </si>
  <si>
    <t>工期</t>
    <rPh sb="0" eb="2">
      <t>コウキ</t>
    </rPh>
    <phoneticPr fontId="1"/>
  </si>
  <si>
    <t>～</t>
    <phoneticPr fontId="1"/>
  </si>
  <si>
    <t>処分量</t>
    <rPh sb="0" eb="2">
      <t>ショブン</t>
    </rPh>
    <rPh sb="2" eb="3">
      <t>リョウ</t>
    </rPh>
    <phoneticPr fontId="1"/>
  </si>
  <si>
    <t>（仕様書設計数量）</t>
    <rPh sb="1" eb="4">
      <t>シヨウショ</t>
    </rPh>
    <rPh sb="4" eb="6">
      <t>セッケイ</t>
    </rPh>
    <rPh sb="6" eb="8">
      <t>スウリョウ</t>
    </rPh>
    <phoneticPr fontId="1"/>
  </si>
  <si>
    <t>処分地</t>
    <rPh sb="0" eb="3">
      <t>ショブンチ</t>
    </rPh>
    <phoneticPr fontId="1"/>
  </si>
  <si>
    <t>搬入計画</t>
    <rPh sb="2" eb="4">
      <t>ケイカク</t>
    </rPh>
    <phoneticPr fontId="1"/>
  </si>
  <si>
    <t>（㎏）</t>
    <phoneticPr fontId="1"/>
  </si>
  <si>
    <t>上旬</t>
  </si>
  <si>
    <t>中旬</t>
  </si>
  <si>
    <t>下旬</t>
  </si>
  <si>
    <t>合計</t>
    <rPh sb="0" eb="2">
      <t>ゴウケイ</t>
    </rPh>
    <phoneticPr fontId="1"/>
  </si>
  <si>
    <t>処分費の概算</t>
    <rPh sb="0" eb="3">
      <t>ショブンヒ</t>
    </rPh>
    <rPh sb="4" eb="6">
      <t>ガイサン</t>
    </rPh>
    <phoneticPr fontId="1"/>
  </si>
  <si>
    <t>円</t>
    <rPh sb="0" eb="1">
      <t>エン</t>
    </rPh>
    <phoneticPr fontId="1"/>
  </si>
  <si>
    <t>消費税</t>
    <rPh sb="0" eb="3">
      <t>ショウヒゼイ</t>
    </rPh>
    <phoneticPr fontId="1"/>
  </si>
  <si>
    <t>お振込み金額</t>
    <rPh sb="1" eb="3">
      <t>フリコ</t>
    </rPh>
    <rPh sb="4" eb="6">
      <t>キンガク</t>
    </rPh>
    <phoneticPr fontId="1"/>
  </si>
  <si>
    <t>組合使用欄</t>
    <rPh sb="0" eb="2">
      <t>クミアイ</t>
    </rPh>
    <rPh sb="2" eb="4">
      <t>シヨウ</t>
    </rPh>
    <rPh sb="4" eb="5">
      <t>ラン</t>
    </rPh>
    <phoneticPr fontId="1"/>
  </si>
  <si>
    <t>工事場所</t>
    <rPh sb="0" eb="4">
      <t>コウジバショ</t>
    </rPh>
    <phoneticPr fontId="1"/>
  </si>
  <si>
    <t>工事番号</t>
    <rPh sb="0" eb="4">
      <t>コウジバンゴウ</t>
    </rPh>
    <phoneticPr fontId="1"/>
  </si>
  <si>
    <t>支払い方法：銀行振込</t>
    <rPh sb="0" eb="2">
      <t>シハラ</t>
    </rPh>
    <rPh sb="3" eb="5">
      <t>ホウホウ</t>
    </rPh>
    <rPh sb="6" eb="8">
      <t>ギンコウ</t>
    </rPh>
    <rPh sb="8" eb="10">
      <t>フリコミ</t>
    </rPh>
    <phoneticPr fontId="1"/>
  </si>
  <si>
    <t>kg</t>
    <phoneticPr fontId="1"/>
  </si>
  <si>
    <r>
      <t>※</t>
    </r>
    <r>
      <rPr>
        <b/>
        <u/>
        <sz val="11"/>
        <color theme="1"/>
        <rFont val="メイリオ"/>
        <family val="3"/>
        <charset val="128"/>
      </rPr>
      <t>受入種類別</t>
    </r>
    <r>
      <rPr>
        <sz val="11"/>
        <color theme="1"/>
        <rFont val="メイリオ"/>
        <family val="3"/>
        <charset val="128"/>
      </rPr>
      <t>に単価を変更される場合、新たに木根等の受け入れをされる場合等は、様式の見直しを行いますので予めご連絡をお願いします。別途ご相談させていただきます。</t>
    </r>
    <rPh sb="1" eb="3">
      <t>ウケイレ</t>
    </rPh>
    <rPh sb="3" eb="5">
      <t>シュルイ</t>
    </rPh>
    <rPh sb="5" eb="6">
      <t>ベツ</t>
    </rPh>
    <rPh sb="7" eb="9">
      <t>タンカ</t>
    </rPh>
    <rPh sb="10" eb="12">
      <t>ヘンコウ</t>
    </rPh>
    <rPh sb="15" eb="17">
      <t>バアイ</t>
    </rPh>
    <rPh sb="18" eb="19">
      <t>アラ</t>
    </rPh>
    <rPh sb="21" eb="22">
      <t>キ</t>
    </rPh>
    <rPh sb="22" eb="23">
      <t>ネ</t>
    </rPh>
    <rPh sb="23" eb="24">
      <t>トウ</t>
    </rPh>
    <rPh sb="25" eb="26">
      <t>ウ</t>
    </rPh>
    <rPh sb="27" eb="28">
      <t>イ</t>
    </rPh>
    <rPh sb="33" eb="35">
      <t>バアイ</t>
    </rPh>
    <rPh sb="35" eb="36">
      <t>トウ</t>
    </rPh>
    <rPh sb="38" eb="40">
      <t>ヨウシキ</t>
    </rPh>
    <rPh sb="41" eb="43">
      <t>ミナオ</t>
    </rPh>
    <rPh sb="45" eb="46">
      <t>オコナ</t>
    </rPh>
    <rPh sb="51" eb="52">
      <t>アラカジ</t>
    </rPh>
    <rPh sb="54" eb="56">
      <t>レンラク</t>
    </rPh>
    <rPh sb="58" eb="59">
      <t>ネガ</t>
    </rPh>
    <rPh sb="64" eb="66">
      <t>ベット</t>
    </rPh>
    <rPh sb="67" eb="69">
      <t>ソウダン</t>
    </rPh>
    <phoneticPr fontId="7"/>
  </si>
  <si>
    <t>下記の事項を承諾のうえ、一般廃棄物処分を申し込みます。</t>
    <rPh sb="0" eb="2">
      <t>カキ</t>
    </rPh>
    <rPh sb="3" eb="5">
      <t>ジコウ</t>
    </rPh>
    <rPh sb="6" eb="8">
      <t>ショウダク</t>
    </rPh>
    <rPh sb="12" eb="14">
      <t>イッパン</t>
    </rPh>
    <rPh sb="14" eb="17">
      <t>ハイキブツ</t>
    </rPh>
    <rPh sb="17" eb="19">
      <t>ショブン</t>
    </rPh>
    <rPh sb="20" eb="21">
      <t>モウ</t>
    </rPh>
    <rPh sb="22" eb="23">
      <t>コ</t>
    </rPh>
    <phoneticPr fontId="1"/>
  </si>
  <si>
    <t>請負会社名</t>
    <rPh sb="0" eb="2">
      <t>ウケオイ</t>
    </rPh>
    <rPh sb="2" eb="5">
      <t>カイシャメイ</t>
    </rPh>
    <phoneticPr fontId="1"/>
  </si>
  <si>
    <t>請負担当者連絡先</t>
    <rPh sb="0" eb="2">
      <t>ウケオイ</t>
    </rPh>
    <rPh sb="2" eb="5">
      <t>タントウシャ</t>
    </rPh>
    <rPh sb="5" eb="8">
      <t>レンラクサキ</t>
    </rPh>
    <phoneticPr fontId="1"/>
  </si>
  <si>
    <t>下請会社名</t>
    <rPh sb="0" eb="2">
      <t>シタウケ</t>
    </rPh>
    <rPh sb="2" eb="5">
      <t>カイシャメイ</t>
    </rPh>
    <phoneticPr fontId="1"/>
  </si>
  <si>
    <t>下請担当者連絡先</t>
    <rPh sb="0" eb="2">
      <t>シタウケ</t>
    </rPh>
    <rPh sb="2" eb="5">
      <t>タントウシャ</t>
    </rPh>
    <rPh sb="5" eb="8">
      <t>レンラクサキ</t>
    </rPh>
    <phoneticPr fontId="1"/>
  </si>
  <si>
    <t>発注機関名</t>
    <rPh sb="0" eb="4">
      <t>ハッチュウキカン</t>
    </rPh>
    <rPh sb="4" eb="5">
      <t>メイ</t>
    </rPh>
    <phoneticPr fontId="1"/>
  </si>
  <si>
    <t>請負担当者氏名</t>
    <rPh sb="0" eb="2">
      <t>ウケオイ</t>
    </rPh>
    <rPh sb="2" eb="5">
      <t>タントウシャ</t>
    </rPh>
    <rPh sb="5" eb="7">
      <t>シメイ</t>
    </rPh>
    <phoneticPr fontId="1"/>
  </si>
  <si>
    <t>下請担当者氏名</t>
    <rPh sb="0" eb="2">
      <t>シタウケ</t>
    </rPh>
    <rPh sb="2" eb="5">
      <t>タントウシャ</t>
    </rPh>
    <rPh sb="5" eb="7">
      <t>シメイ</t>
    </rPh>
    <phoneticPr fontId="1"/>
  </si>
  <si>
    <t>発注機関担当者氏名</t>
    <rPh sb="0" eb="4">
      <t>ハッチュウキカン</t>
    </rPh>
    <rPh sb="4" eb="7">
      <t>タントウシャ</t>
    </rPh>
    <rPh sb="7" eb="9">
      <t>シメイ</t>
    </rPh>
    <phoneticPr fontId="1"/>
  </si>
  <si>
    <t xml:space="preserve">　工事番号   ：   </t>
    <rPh sb="1" eb="3">
      <t>コウジ</t>
    </rPh>
    <rPh sb="3" eb="5">
      <t>バンゴウ</t>
    </rPh>
    <phoneticPr fontId="1"/>
  </si>
  <si>
    <r>
      <t>上記の通り、</t>
    </r>
    <r>
      <rPr>
        <b/>
        <sz val="12"/>
        <color theme="1"/>
        <rFont val="Meiryo UI"/>
        <family val="3"/>
        <charset val="128"/>
      </rPr>
      <t xml:space="preserve"> </t>
    </r>
    <r>
      <rPr>
        <sz val="12"/>
        <color theme="1"/>
        <rFont val="Meiryo UI"/>
        <family val="3"/>
        <charset val="128"/>
      </rPr>
      <t>返金させていただきます。</t>
    </r>
    <rPh sb="0" eb="2">
      <t>ジョウキ</t>
    </rPh>
    <rPh sb="3" eb="4">
      <t>トオ</t>
    </rPh>
    <rPh sb="7" eb="9">
      <t>ヘンキン</t>
    </rPh>
    <phoneticPr fontId="1"/>
  </si>
  <si>
    <t xml:space="preserve">　工事名称   ：   </t>
    <rPh sb="1" eb="3">
      <t>コウジ</t>
    </rPh>
    <rPh sb="3" eb="5">
      <t>メイショウ</t>
    </rPh>
    <phoneticPr fontId="1"/>
  </si>
  <si>
    <t>日付と内容、話した相手など。</t>
  </si>
  <si>
    <t>【メモ欄】</t>
    <phoneticPr fontId="1"/>
  </si>
  <si>
    <t>申請日</t>
    <rPh sb="0" eb="2">
      <t>シンセイ</t>
    </rPh>
    <rPh sb="2" eb="3">
      <t>ヒ</t>
    </rPh>
    <phoneticPr fontId="1"/>
  </si>
  <si>
    <t>株式会社 アヤシロ</t>
    <phoneticPr fontId="1"/>
  </si>
  <si>
    <t>下記質問にお答えください</t>
    <rPh sb="0" eb="2">
      <t>カキ</t>
    </rPh>
    <rPh sb="2" eb="4">
      <t>シツモン</t>
    </rPh>
    <rPh sb="6" eb="7">
      <t>コタ</t>
    </rPh>
    <phoneticPr fontId="1"/>
  </si>
  <si>
    <t>・連絡先はどちらですか？</t>
    <rPh sb="1" eb="4">
      <t>レンラクサキ</t>
    </rPh>
    <phoneticPr fontId="1"/>
  </si>
  <si>
    <t>請負会社</t>
    <rPh sb="0" eb="2">
      <t>ウケオイ</t>
    </rPh>
    <rPh sb="2" eb="4">
      <t>カイシャ</t>
    </rPh>
    <phoneticPr fontId="1"/>
  </si>
  <si>
    <t>・請求書の宛名はどちらですか？</t>
    <rPh sb="1" eb="4">
      <t>セイキュウショ</t>
    </rPh>
    <rPh sb="5" eb="7">
      <t>アテナ</t>
    </rPh>
    <phoneticPr fontId="1"/>
  </si>
  <si>
    <t>下請会社　</t>
    <rPh sb="0" eb="2">
      <t>シタウ</t>
    </rPh>
    <rPh sb="2" eb="4">
      <t>カイシャ</t>
    </rPh>
    <phoneticPr fontId="1"/>
  </si>
  <si>
    <t>・一般廃棄物搬入証明書（チケット）は必要ですか？</t>
    <rPh sb="1" eb="3">
      <t>イッパン</t>
    </rPh>
    <rPh sb="3" eb="6">
      <t>ハイキブツ</t>
    </rPh>
    <rPh sb="6" eb="8">
      <t>ハンニュウ</t>
    </rPh>
    <rPh sb="8" eb="11">
      <t>ショウメイショ</t>
    </rPh>
    <rPh sb="18" eb="20">
      <t>ヒツヨウ</t>
    </rPh>
    <phoneticPr fontId="1"/>
  </si>
  <si>
    <t>　（以前の工事で使用していたチケットが残っていない）</t>
    <rPh sb="2" eb="4">
      <t>イゼン</t>
    </rPh>
    <rPh sb="5" eb="7">
      <t>コウジ</t>
    </rPh>
    <rPh sb="8" eb="10">
      <t>シヨウ</t>
    </rPh>
    <rPh sb="19" eb="20">
      <t>ノコ</t>
    </rPh>
    <phoneticPr fontId="1"/>
  </si>
  <si>
    <t>はい</t>
    <phoneticPr fontId="1"/>
  </si>
  <si>
    <t>いいえ</t>
    <phoneticPr fontId="1"/>
  </si>
  <si>
    <t>明細書</t>
    <rPh sb="0" eb="1">
      <t>メイ</t>
    </rPh>
    <rPh sb="1" eb="2">
      <t>ホソ</t>
    </rPh>
    <rPh sb="2" eb="3">
      <t>ショ</t>
    </rPh>
    <phoneticPr fontId="3"/>
  </si>
  <si>
    <t xml:space="preserve">      1．伐木・伐竹の長径20ｃｍ未満のものは、長さ2ｍ以下に荒切します</t>
    <phoneticPr fontId="1"/>
  </si>
  <si>
    <t xml:space="preserve">      2．伐木の長径20ｃｍ以上のものは、長さ1ｍ以下に荒切します</t>
    <phoneticPr fontId="1"/>
  </si>
  <si>
    <t xml:space="preserve">      3．伐木の最大長径は100ｃｍ以下に、長さ1ｍ以下に荒切します</t>
    <phoneticPr fontId="1"/>
  </si>
  <si>
    <t xml:space="preserve">      4．土・砂・泥を払い落とします</t>
    <phoneticPr fontId="1"/>
  </si>
  <si>
    <t xml:space="preserve">      5．異物の混入が認められた場合、速やかに撤去します</t>
    <phoneticPr fontId="1"/>
  </si>
  <si>
    <t xml:space="preserve">      6．刈草・剪定枝葉・伐木・伐竹の品目別に分別搬入します</t>
    <phoneticPr fontId="1"/>
  </si>
  <si>
    <t>金融機関名</t>
    <rPh sb="0" eb="4">
      <t>キンユウキカン</t>
    </rPh>
    <rPh sb="4" eb="5">
      <t>メイ</t>
    </rPh>
    <phoneticPr fontId="1"/>
  </si>
  <si>
    <t>　　　普通　　　　当座</t>
    <rPh sb="3" eb="5">
      <t>フツウ</t>
    </rPh>
    <rPh sb="9" eb="11">
      <t>トウザ</t>
    </rPh>
    <phoneticPr fontId="1"/>
  </si>
  <si>
    <t>口座名義人名（ｶﾅ）</t>
    <rPh sb="0" eb="2">
      <t>コウザ</t>
    </rPh>
    <rPh sb="2" eb="4">
      <t>メイギ</t>
    </rPh>
    <rPh sb="4" eb="5">
      <t>ニン</t>
    </rPh>
    <rPh sb="5" eb="6">
      <t>メイ</t>
    </rPh>
    <phoneticPr fontId="1"/>
  </si>
  <si>
    <t>口座名義人名</t>
    <rPh sb="0" eb="2">
      <t>コウザ</t>
    </rPh>
    <rPh sb="2" eb="4">
      <t>メイギ</t>
    </rPh>
    <rPh sb="4" eb="5">
      <t>ニン</t>
    </rPh>
    <rPh sb="5" eb="6">
      <t>メイ</t>
    </rPh>
    <phoneticPr fontId="1"/>
  </si>
  <si>
    <t>精算書</t>
    <rPh sb="0" eb="2">
      <t>セイサン</t>
    </rPh>
    <rPh sb="2" eb="3">
      <t>ショ</t>
    </rPh>
    <phoneticPr fontId="1"/>
  </si>
  <si>
    <t>〒520-3024</t>
    <phoneticPr fontId="1"/>
  </si>
  <si>
    <t>滋賀県栗東市小柿七丁目8番20号</t>
    <rPh sb="0" eb="16">
      <t>ジュ</t>
    </rPh>
    <phoneticPr fontId="1"/>
  </si>
  <si>
    <t>年</t>
    <rPh sb="0" eb="1">
      <t>トシ</t>
    </rPh>
    <phoneticPr fontId="1"/>
  </si>
  <si>
    <t>月</t>
    <rPh sb="0" eb="1">
      <t>ツキ</t>
    </rPh>
    <phoneticPr fontId="1"/>
  </si>
  <si>
    <t>㈱アヤシロへのメール送信</t>
    <rPh sb="10" eb="12">
      <t>ソウシン</t>
    </rPh>
    <phoneticPr fontId="1"/>
  </si>
  <si>
    <t>区別</t>
  </si>
  <si>
    <t>年 月 日</t>
  </si>
  <si>
    <t>証明書No.</t>
  </si>
  <si>
    <t>搬入量(kg)</t>
  </si>
  <si>
    <t>入金額</t>
  </si>
  <si>
    <t>区分別</t>
    <rPh sb="0" eb="2">
      <t>クブン</t>
    </rPh>
    <rPh sb="2" eb="3">
      <t>ベツ</t>
    </rPh>
    <phoneticPr fontId="1"/>
  </si>
  <si>
    <t>請求書発行（申請事業者にメール送信）</t>
    <rPh sb="0" eb="3">
      <t>セイキュウショ</t>
    </rPh>
    <rPh sb="3" eb="5">
      <t>ハッコウ</t>
    </rPh>
    <rPh sb="6" eb="8">
      <t>シンセイ</t>
    </rPh>
    <rPh sb="8" eb="10">
      <t>ジギョウ</t>
    </rPh>
    <rPh sb="15" eb="17">
      <t>ソウシン</t>
    </rPh>
    <phoneticPr fontId="1"/>
  </si>
  <si>
    <t>(工事場所)</t>
    <rPh sb="1" eb="5">
      <t>コウジバショ</t>
    </rPh>
    <phoneticPr fontId="1"/>
  </si>
  <si>
    <t>支払月度</t>
    <rPh sb="0" eb="2">
      <t>シハライ</t>
    </rPh>
    <rPh sb="2" eb="4">
      <t>ゲツド</t>
    </rPh>
    <phoneticPr fontId="1"/>
  </si>
  <si>
    <t>年度</t>
    <rPh sb="0" eb="2">
      <t>ネンド</t>
    </rPh>
    <phoneticPr fontId="1"/>
  </si>
  <si>
    <t>４月度</t>
    <rPh sb="1" eb="3">
      <t>ガツド</t>
    </rPh>
    <phoneticPr fontId="1"/>
  </si>
  <si>
    <t>５月度</t>
    <rPh sb="1" eb="3">
      <t>ガツド</t>
    </rPh>
    <phoneticPr fontId="1"/>
  </si>
  <si>
    <t>６月度</t>
    <rPh sb="1" eb="3">
      <t>ガツド</t>
    </rPh>
    <phoneticPr fontId="1"/>
  </si>
  <si>
    <t>７月度</t>
    <rPh sb="1" eb="3">
      <t>ガツド</t>
    </rPh>
    <phoneticPr fontId="1"/>
  </si>
  <si>
    <t>８月度</t>
    <rPh sb="1" eb="3">
      <t>ガツド</t>
    </rPh>
    <phoneticPr fontId="1"/>
  </si>
  <si>
    <t>９月度</t>
    <rPh sb="1" eb="3">
      <t>ガツド</t>
    </rPh>
    <phoneticPr fontId="1"/>
  </si>
  <si>
    <t>１０月度</t>
    <rPh sb="2" eb="4">
      <t>ガツド</t>
    </rPh>
    <phoneticPr fontId="1"/>
  </si>
  <si>
    <t>１１月度</t>
    <rPh sb="2" eb="4">
      <t>ガツド</t>
    </rPh>
    <phoneticPr fontId="1"/>
  </si>
  <si>
    <t>１２月度</t>
    <rPh sb="2" eb="4">
      <t>ガツド</t>
    </rPh>
    <phoneticPr fontId="1"/>
  </si>
  <si>
    <t>２月度</t>
    <rPh sb="1" eb="3">
      <t>ガツド</t>
    </rPh>
    <phoneticPr fontId="1"/>
  </si>
  <si>
    <t>１月度</t>
    <rPh sb="1" eb="3">
      <t>ガツド</t>
    </rPh>
    <phoneticPr fontId="1"/>
  </si>
  <si>
    <t>３月度</t>
    <rPh sb="1" eb="3">
      <t>ガツド</t>
    </rPh>
    <phoneticPr fontId="1"/>
  </si>
  <si>
    <t>第2版.5.4.1</t>
    <phoneticPr fontId="7"/>
  </si>
  <si>
    <t>処分費</t>
    <rPh sb="0" eb="2">
      <t>ショブン</t>
    </rPh>
    <rPh sb="2" eb="3">
      <t>ヒ</t>
    </rPh>
    <phoneticPr fontId="1"/>
  </si>
  <si>
    <t>請求書</t>
  </si>
  <si>
    <t xml:space="preserve"> 湖南環境建設事業協同組合</t>
    <phoneticPr fontId="1"/>
  </si>
  <si>
    <t>件名：</t>
    <phoneticPr fontId="1"/>
  </si>
  <si>
    <t>ご請求金額</t>
    <phoneticPr fontId="1"/>
  </si>
  <si>
    <t>品目</t>
  </si>
  <si>
    <t>単価</t>
    <phoneticPr fontId="1"/>
  </si>
  <si>
    <t>数量</t>
    <phoneticPr fontId="1"/>
  </si>
  <si>
    <t xml:space="preserve"> 価格</t>
    <phoneticPr fontId="1"/>
  </si>
  <si>
    <t>小計</t>
    <phoneticPr fontId="1"/>
  </si>
  <si>
    <t>消費税</t>
    <phoneticPr fontId="1"/>
  </si>
  <si>
    <t>合計</t>
    <phoneticPr fontId="1"/>
  </si>
  <si>
    <t>備考</t>
    <rPh sb="0" eb="2">
      <t>ビコウ</t>
    </rPh>
    <phoneticPr fontId="1"/>
  </si>
  <si>
    <t>csv_type(変更不可)</t>
  </si>
  <si>
    <t>行形式</t>
  </si>
  <si>
    <t>取引先名称</t>
  </si>
  <si>
    <t>件名</t>
  </si>
  <si>
    <t>請求日</t>
  </si>
  <si>
    <t>お支払期限</t>
  </si>
  <si>
    <t>請求書番号</t>
  </si>
  <si>
    <t>売上計上日</t>
  </si>
  <si>
    <t>メモ</t>
  </si>
  <si>
    <t>タグ</t>
  </si>
  <si>
    <t>小計</t>
  </si>
  <si>
    <t>消費税</t>
  </si>
  <si>
    <t>合計金額</t>
  </si>
  <si>
    <t>取引先敬称</t>
  </si>
  <si>
    <t>取引先郵便番号</t>
  </si>
  <si>
    <t>取引先都道府県</t>
  </si>
  <si>
    <t>取引先住所1</t>
  </si>
  <si>
    <t>取引先住所2</t>
  </si>
  <si>
    <t>取引先部署</t>
  </si>
  <si>
    <t>取引先担当者役職</t>
  </si>
  <si>
    <t>取引先担当者氏名</t>
  </si>
  <si>
    <t>自社担当者氏名</t>
  </si>
  <si>
    <t>備考</t>
  </si>
  <si>
    <t>振込先</t>
  </si>
  <si>
    <t>入金ステータス</t>
  </si>
  <si>
    <t>メール送信ステータス</t>
  </si>
  <si>
    <t>郵送ステータス</t>
  </si>
  <si>
    <t>ダウンロードステータス</t>
  </si>
  <si>
    <t>品名</t>
  </si>
  <si>
    <t>品目コード</t>
  </si>
  <si>
    <t>単価</t>
  </si>
  <si>
    <t>数量</t>
  </si>
  <si>
    <t>単位</t>
  </si>
  <si>
    <t>詳細</t>
  </si>
  <si>
    <t>金額</t>
  </si>
  <si>
    <t>品目消費税率</t>
  </si>
  <si>
    <t>振込手数料は御社負担でお願い致します。</t>
  </si>
  <si>
    <t>一般廃棄物搬入処理料</t>
    <rPh sb="0" eb="2">
      <t>イッパン</t>
    </rPh>
    <rPh sb="2" eb="5">
      <t>ハイキブツ</t>
    </rPh>
    <rPh sb="5" eb="10">
      <t>ハンニュウショリリョウ</t>
    </rPh>
    <phoneticPr fontId="1"/>
  </si>
  <si>
    <t>湖南環境建設事業協同組合</t>
    <rPh sb="0" eb="12">
      <t>コナンカンキョウケンセツジギョウキョウドウクミアイ</t>
    </rPh>
    <phoneticPr fontId="1"/>
  </si>
  <si>
    <t>⇦番号入力</t>
    <rPh sb="1" eb="3">
      <t>バンゴウ</t>
    </rPh>
    <rPh sb="3" eb="5">
      <t>ニュウリョク</t>
    </rPh>
    <phoneticPr fontId="1"/>
  </si>
  <si>
    <t>委託番号に枝番号があるの場合は☑にして下さい</t>
    <rPh sb="0" eb="2">
      <t>イタク</t>
    </rPh>
    <rPh sb="2" eb="4">
      <t>バンゴウ</t>
    </rPh>
    <rPh sb="5" eb="8">
      <t>エダバンゴウ</t>
    </rPh>
    <rPh sb="12" eb="14">
      <t>バアイ</t>
    </rPh>
    <rPh sb="19" eb="20">
      <t>クダ</t>
    </rPh>
    <phoneticPr fontId="1"/>
  </si>
  <si>
    <t>委託工事名に工事場所がある場合は☑にして下さい</t>
    <rPh sb="0" eb="2">
      <t>イタク</t>
    </rPh>
    <rPh sb="2" eb="4">
      <t>コウジ</t>
    </rPh>
    <rPh sb="4" eb="5">
      <t>メイ</t>
    </rPh>
    <rPh sb="6" eb="10">
      <t>コウジバショ</t>
    </rPh>
    <rPh sb="13" eb="15">
      <t>バアイ</t>
    </rPh>
    <rPh sb="20" eb="21">
      <t>クダ</t>
    </rPh>
    <phoneticPr fontId="1"/>
  </si>
  <si>
    <t>⇦（）カッコ内の工事場所を変更して下さい</t>
    <rPh sb="6" eb="7">
      <t>ナイ</t>
    </rPh>
    <rPh sb="8" eb="12">
      <t>コウジバショ</t>
    </rPh>
    <rPh sb="13" eb="15">
      <t>ヘンコウ</t>
    </rPh>
    <rPh sb="17" eb="18">
      <t>クダ</t>
    </rPh>
    <phoneticPr fontId="1"/>
  </si>
  <si>
    <t>記入例</t>
    <rPh sb="0" eb="2">
      <t>キニュウ</t>
    </rPh>
    <rPh sb="2" eb="3">
      <t>レイ</t>
    </rPh>
    <phoneticPr fontId="1"/>
  </si>
  <si>
    <t>入力の続きは横（右）方向へ</t>
    <phoneticPr fontId="1"/>
  </si>
  <si>
    <t>滋賀銀行 草津支店（店番号 211）普通預金 254620</t>
    <rPh sb="0" eb="2">
      <t>シガ</t>
    </rPh>
    <rPh sb="5" eb="7">
      <t>クサツ</t>
    </rPh>
    <phoneticPr fontId="1"/>
  </si>
  <si>
    <t>納品日</t>
  </si>
  <si>
    <t>納品書番号</t>
  </si>
  <si>
    <t>御中</t>
    <rPh sb="0" eb="2">
      <t>オンチュウ</t>
    </rPh>
    <phoneticPr fontId="1"/>
  </si>
  <si>
    <t>返還請求書</t>
    <rPh sb="0" eb="5">
      <t>ヘンカンセイキュウショ</t>
    </rPh>
    <phoneticPr fontId="1"/>
  </si>
  <si>
    <t>登録番号：T5160005008613</t>
    <phoneticPr fontId="1"/>
  </si>
  <si>
    <t>事業所名</t>
  </si>
  <si>
    <t>工事名</t>
  </si>
  <si>
    <t>工事番号</t>
  </si>
  <si>
    <t>処分量（㎏）</t>
    <phoneticPr fontId="1"/>
  </si>
  <si>
    <t>契約工期</t>
    <rPh sb="0" eb="2">
      <t>ケイヤク</t>
    </rPh>
    <rPh sb="2" eb="4">
      <t>コウキ</t>
    </rPh>
    <phoneticPr fontId="1"/>
  </si>
  <si>
    <t>前受金</t>
    <phoneticPr fontId="1"/>
  </si>
  <si>
    <t>理 事 長　　吉野　勲</t>
    <rPh sb="0" eb="1">
      <t>リ</t>
    </rPh>
    <rPh sb="2" eb="3">
      <t>コト</t>
    </rPh>
    <rPh sb="4" eb="5">
      <t>チョウ</t>
    </rPh>
    <rPh sb="7" eb="9">
      <t>ヨシノ</t>
    </rPh>
    <rPh sb="10" eb="11">
      <t>イサオ</t>
    </rPh>
    <phoneticPr fontId="7"/>
  </si>
  <si>
    <t>TEL: 077-552-3837</t>
  </si>
  <si>
    <t>税率別内訳</t>
    <rPh sb="0" eb="2">
      <t>ゼイリツ</t>
    </rPh>
    <rPh sb="2" eb="3">
      <t>ベツ</t>
    </rPh>
    <rPh sb="3" eb="5">
      <t>ウチワケ</t>
    </rPh>
    <phoneticPr fontId="1"/>
  </si>
  <si>
    <t>税抜金額</t>
    <rPh sb="0" eb="2">
      <t>ゼイヌ</t>
    </rPh>
    <rPh sb="2" eb="4">
      <t>キンガク</t>
    </rPh>
    <phoneticPr fontId="1"/>
  </si>
  <si>
    <t>消費税額</t>
    <rPh sb="0" eb="3">
      <t>ショウヒゼイ</t>
    </rPh>
    <rPh sb="3" eb="4">
      <t>ガク</t>
    </rPh>
    <phoneticPr fontId="1"/>
  </si>
  <si>
    <t>税込金額</t>
    <rPh sb="0" eb="2">
      <t>ゼイコ</t>
    </rPh>
    <rPh sb="2" eb="4">
      <t>キンガク</t>
    </rPh>
    <phoneticPr fontId="1"/>
  </si>
  <si>
    <t>E-mail: info@konan-kankyo.or.jp</t>
    <phoneticPr fontId="1"/>
  </si>
  <si>
    <t>お支払い日：</t>
  </si>
  <si>
    <t>振込先　</t>
    <rPh sb="0" eb="2">
      <t>フリコ</t>
    </rPh>
    <rPh sb="2" eb="3">
      <t>サキ</t>
    </rPh>
    <phoneticPr fontId="1"/>
  </si>
  <si>
    <t>振込先は適格請求書に記載してます</t>
    <rPh sb="0" eb="2">
      <t>フリコミ</t>
    </rPh>
    <rPh sb="2" eb="3">
      <t>サキ</t>
    </rPh>
    <rPh sb="4" eb="6">
      <t>テキカク</t>
    </rPh>
    <rPh sb="6" eb="9">
      <t>セイキュウショ</t>
    </rPh>
    <rPh sb="10" eb="12">
      <t>キサイ</t>
    </rPh>
    <phoneticPr fontId="1"/>
  </si>
  <si>
    <t>※追加分 申請の場合は、追加処分量のみ搬入計画に入力をお願いします。</t>
    <rPh sb="1" eb="3">
      <t>ツイカ</t>
    </rPh>
    <rPh sb="3" eb="4">
      <t>ブン</t>
    </rPh>
    <rPh sb="5" eb="7">
      <t>シンセイ</t>
    </rPh>
    <rPh sb="8" eb="10">
      <t>バアイ</t>
    </rPh>
    <rPh sb="12" eb="14">
      <t>ツイカ</t>
    </rPh>
    <rPh sb="14" eb="16">
      <t>ショブン</t>
    </rPh>
    <rPh sb="16" eb="17">
      <t>リョウ</t>
    </rPh>
    <rPh sb="19" eb="23">
      <t>ハンニュウケイカク</t>
    </rPh>
    <rPh sb="24" eb="26">
      <t>ニュウリョク</t>
    </rPh>
    <rPh sb="28" eb="29">
      <t>ネガ</t>
    </rPh>
    <phoneticPr fontId="1"/>
  </si>
  <si>
    <t>問い合わせがあった際は、次回引き継ぐ人の為にメモを残すこと。</t>
    <phoneticPr fontId="1"/>
  </si>
  <si>
    <t>振込後、返還請求書をメールにて送付いたします。</t>
    <rPh sb="0" eb="2">
      <t>フリコミ</t>
    </rPh>
    <rPh sb="2" eb="3">
      <t>ゴ</t>
    </rPh>
    <rPh sb="15" eb="17">
      <t>ソウフ</t>
    </rPh>
    <phoneticPr fontId="1"/>
  </si>
  <si>
    <t>単契の場合は☑にして下さい</t>
    <rPh sb="0" eb="2">
      <t>タンケイ</t>
    </rPh>
    <rPh sb="3" eb="5">
      <t>バアイ</t>
    </rPh>
    <rPh sb="10" eb="11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</si>
</sst>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¥&quot;#,##0;&quot;¥&quot;\-#,##0"/>
    <numFmt numFmtId="6" formatCode="&quot;¥&quot;#,##0;[Red]&quot;¥&quot;\-#,##0"/>
    <numFmt numFmtId="176" formatCode="[$-411]ggge&quot;年&quot;m&quot;月&quot;d&quot;日&quot;;@"/>
    <numFmt numFmtId="177" formatCode="#,##0&quot;kg&quot;"/>
    <numFmt numFmtId="178" formatCode="[$-411]ge\.m\.d;@"/>
    <numFmt numFmtId="179" formatCode="#,##0_);[Red]\(#,##0\)"/>
    <numFmt numFmtId="180" formatCode="#,##0&quot;円&quot;"/>
    <numFmt numFmtId="181" formatCode="m/d;@"/>
    <numFmt numFmtId="182" formatCode="#,##0;&quot;▲ &quot;#,##0"/>
    <numFmt numFmtId="183" formatCode="#,##0&quot; Kg&quot;"/>
    <numFmt numFmtId="184" formatCode="#,##0&quot;円&quot;;&quot;▲ &quot;#,##0&quot;円&quot;"/>
    <numFmt numFmtId="185" formatCode="yyyy&quot;年&quot;m&quot;月&quot;d&quot;日&quot;;@"/>
    <numFmt numFmtId="186" formatCode="&quot;－&quot;0&quot;号&quot;"/>
    <numFmt numFmtId="187" formatCode="#,##0.00&quot; t&quot;"/>
    <numFmt numFmtId="188" formatCode="#,##0_ "/>
    <numFmt numFmtId="189" formatCode="[$-F800]dddd\,\ mmmm\ dd\,\ yyyy"/>
  </numFmts>
  <fonts count="5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8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u/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8"/>
      <name val="メイリオ"/>
      <family val="3"/>
      <charset val="128"/>
    </font>
    <font>
      <sz val="18"/>
      <name val="メイリオ"/>
      <family val="3"/>
      <charset val="128"/>
    </font>
    <font>
      <sz val="9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.5"/>
      <color theme="1"/>
      <name val="メイリオ"/>
      <family val="3"/>
      <charset val="128"/>
    </font>
    <font>
      <u/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sz val="9"/>
      <color rgb="FF000000"/>
      <name val="Meiryo UI"/>
      <family val="3"/>
      <charset val="128"/>
    </font>
    <font>
      <sz val="10"/>
      <color rgb="FFFF0000"/>
      <name val="メイリオ"/>
      <family val="3"/>
      <charset val="128"/>
    </font>
    <font>
      <sz val="10"/>
      <color theme="0"/>
      <name val="メイリオ"/>
      <family val="3"/>
      <charset val="128"/>
    </font>
    <font>
      <sz val="10.5"/>
      <color rgb="FFFF0000"/>
      <name val="メイリオ"/>
      <family val="3"/>
      <charset val="128"/>
    </font>
    <font>
      <b/>
      <sz val="12"/>
      <name val="メイリオ"/>
      <family val="3"/>
      <charset val="128"/>
    </font>
    <font>
      <sz val="12"/>
      <color rgb="FFFF0000"/>
      <name val="Meiryo UI"/>
      <family val="3"/>
      <charset val="128"/>
    </font>
    <font>
      <sz val="11"/>
      <color theme="0"/>
      <name val="メイリオ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  <scheme val="major"/>
    </font>
    <font>
      <sz val="10"/>
      <color rgb="FF000000"/>
      <name val="ＭＳ Ｐゴシック"/>
      <family val="3"/>
      <charset val="128"/>
      <scheme val="major"/>
    </font>
    <font>
      <sz val="16"/>
      <name val="メイリオ"/>
      <family val="3"/>
      <charset val="128"/>
    </font>
    <font>
      <sz val="12"/>
      <color rgb="FF000000"/>
      <name val="ＭＳ Ｐゴシック"/>
      <family val="3"/>
      <charset val="128"/>
      <scheme val="major"/>
    </font>
    <font>
      <sz val="14"/>
      <color rgb="FF000000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  <scheme val="major"/>
    </font>
    <font>
      <sz val="10"/>
      <name val="HG丸ｺﾞｼｯｸM-PRO"/>
      <family val="3"/>
      <charset val="128"/>
    </font>
    <font>
      <sz val="12"/>
      <name val="ＭＳ Ｐゴシック"/>
      <family val="3"/>
      <charset val="128"/>
      <scheme val="major"/>
    </font>
    <font>
      <sz val="9"/>
      <color indexed="81"/>
      <name val="メイリオ"/>
      <family val="3"/>
      <charset val="128"/>
    </font>
    <font>
      <b/>
      <sz val="12"/>
      <color indexed="9"/>
      <name val="MS P ゴシック"/>
      <family val="3"/>
      <charset val="128"/>
    </font>
    <font>
      <sz val="11"/>
      <name val="ＭＳ Ｐゴシック"/>
      <family val="3"/>
      <charset val="128"/>
      <scheme val="major"/>
    </font>
    <font>
      <sz val="13"/>
      <color theme="1"/>
      <name val="メイリオ"/>
      <family val="3"/>
      <charset val="128"/>
    </font>
    <font>
      <sz val="12"/>
      <color theme="0"/>
      <name val="Meiryo UI"/>
      <family val="3"/>
      <charset val="128"/>
    </font>
    <font>
      <sz val="14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00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rgb="FFFF000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6" fillId="0" borderId="0"/>
    <xf numFmtId="0" fontId="2" fillId="0" borderId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2" fillId="0" borderId="0">
      <alignment vertical="center"/>
    </xf>
  </cellStyleXfs>
  <cellXfs count="377">
    <xf numFmtId="0" fontId="0" fillId="0" borderId="0" xfId="0">
      <alignment vertical="center"/>
    </xf>
    <xf numFmtId="0" fontId="8" fillId="0" borderId="0" xfId="5" applyFont="1"/>
    <xf numFmtId="0" fontId="9" fillId="0" borderId="0" xfId="5" applyFont="1"/>
    <xf numFmtId="0" fontId="11" fillId="0" borderId="0" xfId="5" applyFont="1"/>
    <xf numFmtId="0" fontId="12" fillId="0" borderId="0" xfId="5" applyFont="1" applyAlignment="1">
      <alignment horizontal="center"/>
    </xf>
    <xf numFmtId="0" fontId="8" fillId="0" borderId="0" xfId="5" applyFont="1" applyAlignment="1">
      <alignment wrapText="1"/>
    </xf>
    <xf numFmtId="0" fontId="8" fillId="0" borderId="1" xfId="5" applyFont="1" applyBorder="1"/>
    <xf numFmtId="0" fontId="8" fillId="0" borderId="15" xfId="5" applyFont="1" applyBorder="1" applyAlignment="1">
      <alignment horizontal="center" vertical="center"/>
    </xf>
    <xf numFmtId="0" fontId="8" fillId="0" borderId="0" xfId="5" applyFont="1" applyAlignment="1">
      <alignment vertical="center"/>
    </xf>
    <xf numFmtId="0" fontId="15" fillId="0" borderId="41" xfId="5" applyFont="1" applyBorder="1" applyAlignment="1">
      <alignment horizontal="center" vertical="center" shrinkToFit="1"/>
    </xf>
    <xf numFmtId="0" fontId="8" fillId="0" borderId="1" xfId="5" applyFont="1" applyBorder="1" applyAlignment="1">
      <alignment horizontal="left"/>
    </xf>
    <xf numFmtId="0" fontId="16" fillId="0" borderId="0" xfId="0" applyFont="1">
      <alignment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center" vertical="center"/>
    </xf>
    <xf numFmtId="0" fontId="18" fillId="0" borderId="31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/>
    </xf>
    <xf numFmtId="178" fontId="18" fillId="0" borderId="25" xfId="1" applyNumberFormat="1" applyFont="1" applyBorder="1" applyAlignment="1">
      <alignment vertical="center" shrinkToFit="1"/>
    </xf>
    <xf numFmtId="38" fontId="18" fillId="0" borderId="15" xfId="4" applyFont="1" applyFill="1" applyBorder="1">
      <alignment vertical="center"/>
    </xf>
    <xf numFmtId="38" fontId="8" fillId="0" borderId="27" xfId="4" applyFont="1" applyFill="1" applyBorder="1">
      <alignment vertical="center"/>
    </xf>
    <xf numFmtId="6" fontId="18" fillId="0" borderId="26" xfId="3" applyFont="1" applyFill="1" applyBorder="1">
      <alignment vertical="center"/>
    </xf>
    <xf numFmtId="185" fontId="18" fillId="0" borderId="15" xfId="1" applyNumberFormat="1" applyFont="1" applyBorder="1" applyAlignment="1">
      <alignment horizontal="center" vertical="center"/>
    </xf>
    <xf numFmtId="5" fontId="18" fillId="0" borderId="15" xfId="1" applyNumberFormat="1" applyFont="1" applyBorder="1" applyAlignment="1">
      <alignment horizontal="center" vertical="center"/>
    </xf>
    <xf numFmtId="178" fontId="18" fillId="0" borderId="36" xfId="1" applyNumberFormat="1" applyFont="1" applyBorder="1" applyAlignment="1">
      <alignment vertical="center" shrinkToFit="1"/>
    </xf>
    <xf numFmtId="38" fontId="18" fillId="0" borderId="28" xfId="4" applyFont="1" applyFill="1" applyBorder="1">
      <alignment vertical="center"/>
    </xf>
    <xf numFmtId="6" fontId="18" fillId="0" borderId="29" xfId="3" applyFont="1" applyFill="1" applyBorder="1">
      <alignment vertical="center"/>
    </xf>
    <xf numFmtId="181" fontId="18" fillId="0" borderId="1" xfId="1" applyNumberFormat="1" applyFont="1" applyBorder="1">
      <alignment vertical="center"/>
    </xf>
    <xf numFmtId="38" fontId="18" fillId="0" borderId="1" xfId="4" applyFont="1" applyFill="1" applyBorder="1">
      <alignment vertical="center"/>
    </xf>
    <xf numFmtId="38" fontId="8" fillId="0" borderId="1" xfId="2" applyFont="1" applyFill="1" applyBorder="1">
      <alignment vertical="center"/>
    </xf>
    <xf numFmtId="6" fontId="18" fillId="0" borderId="1" xfId="3" applyFont="1" applyFill="1" applyBorder="1">
      <alignment vertical="center"/>
    </xf>
    <xf numFmtId="181" fontId="18" fillId="0" borderId="0" xfId="1" applyNumberFormat="1" applyFont="1">
      <alignment vertical="center"/>
    </xf>
    <xf numFmtId="38" fontId="18" fillId="0" borderId="0" xfId="4" applyFont="1" applyFill="1" applyBorder="1">
      <alignment vertical="center"/>
    </xf>
    <xf numFmtId="38" fontId="8" fillId="0" borderId="0" xfId="2" applyFont="1" applyFill="1" applyBorder="1">
      <alignment vertical="center"/>
    </xf>
    <xf numFmtId="6" fontId="18" fillId="0" borderId="0" xfId="3" applyFont="1" applyFill="1" applyBorder="1">
      <alignment vertical="center"/>
    </xf>
    <xf numFmtId="178" fontId="18" fillId="0" borderId="0" xfId="1" applyNumberFormat="1" applyFont="1" applyAlignment="1">
      <alignment horizontal="center" vertical="center" shrinkToFit="1"/>
    </xf>
    <xf numFmtId="38" fontId="8" fillId="0" borderId="28" xfId="4" applyFont="1" applyFill="1" applyBorder="1">
      <alignment vertical="center"/>
    </xf>
    <xf numFmtId="0" fontId="21" fillId="0" borderId="0" xfId="1" applyFont="1" applyAlignment="1">
      <alignment horizontal="center" vertical="center"/>
    </xf>
    <xf numFmtId="0" fontId="22" fillId="0" borderId="0" xfId="1" applyFont="1" applyAlignment="1">
      <alignment horizontal="distributed" vertical="center" shrinkToFit="1"/>
    </xf>
    <xf numFmtId="0" fontId="18" fillId="0" borderId="0" xfId="1" applyFont="1" applyAlignment="1">
      <alignment horizontal="left" vertical="center"/>
    </xf>
    <xf numFmtId="3" fontId="18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distributed" vertical="center"/>
    </xf>
    <xf numFmtId="178" fontId="17" fillId="0" borderId="0" xfId="1" applyNumberFormat="1" applyFont="1" applyAlignment="1">
      <alignment horizontal="distributed" vertical="center"/>
    </xf>
    <xf numFmtId="0" fontId="22" fillId="0" borderId="12" xfId="1" applyFont="1" applyBorder="1" applyAlignment="1">
      <alignment horizontal="center" vertical="center" shrinkToFit="1"/>
    </xf>
    <xf numFmtId="38" fontId="22" fillId="0" borderId="13" xfId="4" applyFont="1" applyBorder="1" applyAlignment="1">
      <alignment horizontal="center" vertical="center" shrinkToFit="1"/>
    </xf>
    <xf numFmtId="0" fontId="22" fillId="0" borderId="13" xfId="1" applyFont="1" applyBorder="1" applyAlignment="1">
      <alignment horizontal="center" vertical="center" shrinkToFit="1"/>
    </xf>
    <xf numFmtId="0" fontId="22" fillId="0" borderId="14" xfId="1" applyFont="1" applyBorder="1" applyAlignment="1">
      <alignment horizontal="center" vertical="center" shrinkToFit="1"/>
    </xf>
    <xf numFmtId="178" fontId="22" fillId="0" borderId="14" xfId="1" applyNumberFormat="1" applyFont="1" applyBorder="1" applyAlignment="1">
      <alignment horizontal="center" vertical="center" shrinkToFit="1"/>
    </xf>
    <xf numFmtId="177" fontId="18" fillId="0" borderId="0" xfId="1" applyNumberFormat="1" applyFont="1">
      <alignment vertical="center"/>
    </xf>
    <xf numFmtId="184" fontId="18" fillId="0" borderId="0" xfId="1" applyNumberFormat="1" applyFont="1">
      <alignment vertical="center"/>
    </xf>
    <xf numFmtId="177" fontId="18" fillId="0" borderId="28" xfId="1" applyNumberFormat="1" applyFont="1" applyBorder="1" applyAlignment="1">
      <alignment vertical="center" shrinkToFit="1"/>
    </xf>
    <xf numFmtId="180" fontId="18" fillId="0" borderId="33" xfId="1" applyNumberFormat="1" applyFont="1" applyBorder="1" applyAlignment="1">
      <alignment vertical="center" shrinkToFit="1"/>
    </xf>
    <xf numFmtId="177" fontId="18" fillId="0" borderId="4" xfId="1" applyNumberFormat="1" applyFont="1" applyBorder="1" applyAlignment="1">
      <alignment vertical="center" shrinkToFit="1"/>
    </xf>
    <xf numFmtId="180" fontId="18" fillId="0" borderId="24" xfId="1" applyNumberFormat="1" applyFont="1" applyBorder="1" applyAlignment="1">
      <alignment vertical="center" shrinkToFit="1"/>
    </xf>
    <xf numFmtId="179" fontId="18" fillId="0" borderId="0" xfId="1" applyNumberFormat="1" applyFont="1">
      <alignment vertical="center"/>
    </xf>
    <xf numFmtId="0" fontId="24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right" vertical="center" indent="1"/>
    </xf>
    <xf numFmtId="49" fontId="10" fillId="0" borderId="0" xfId="0" applyNumberFormat="1" applyFont="1" applyAlignment="1">
      <alignment horizontal="right" vertical="center"/>
    </xf>
    <xf numFmtId="0" fontId="10" fillId="0" borderId="15" xfId="0" applyFont="1" applyBorder="1" applyAlignment="1">
      <alignment horizontal="center" vertical="center" shrinkToFit="1"/>
    </xf>
    <xf numFmtId="179" fontId="10" fillId="0" borderId="3" xfId="0" applyNumberFormat="1" applyFont="1" applyBorder="1">
      <alignment vertical="center"/>
    </xf>
    <xf numFmtId="179" fontId="10" fillId="0" borderId="0" xfId="0" applyNumberFormat="1" applyFont="1">
      <alignment vertical="center"/>
    </xf>
    <xf numFmtId="0" fontId="10" fillId="0" borderId="20" xfId="0" applyFont="1" applyBorder="1">
      <alignment vertical="center"/>
    </xf>
    <xf numFmtId="0" fontId="10" fillId="0" borderId="19" xfId="0" applyFont="1" applyBorder="1" applyAlignment="1">
      <alignment horizontal="right" vertical="center"/>
    </xf>
    <xf numFmtId="9" fontId="10" fillId="0" borderId="0" xfId="0" applyNumberFormat="1" applyFont="1" applyAlignment="1">
      <alignment horizontal="center" vertical="center"/>
    </xf>
    <xf numFmtId="188" fontId="10" fillId="0" borderId="0" xfId="0" applyNumberFormat="1" applyFont="1" applyAlignment="1">
      <alignment horizontal="right" vertical="center"/>
    </xf>
    <xf numFmtId="180" fontId="10" fillId="0" borderId="45" xfId="0" applyNumberFormat="1" applyFont="1" applyBorder="1">
      <alignment vertical="center"/>
    </xf>
    <xf numFmtId="0" fontId="10" fillId="0" borderId="46" xfId="0" applyFont="1" applyBorder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10" fillId="0" borderId="40" xfId="0" applyFont="1" applyBorder="1" applyAlignment="1">
      <alignment horizontal="left" vertical="center"/>
    </xf>
    <xf numFmtId="0" fontId="10" fillId="0" borderId="40" xfId="0" applyFont="1" applyBorder="1" applyAlignment="1">
      <alignment horizontal="center" vertical="center"/>
    </xf>
    <xf numFmtId="0" fontId="10" fillId="0" borderId="40" xfId="0" applyFont="1" applyBorder="1">
      <alignment vertical="center"/>
    </xf>
    <xf numFmtId="0" fontId="8" fillId="0" borderId="0" xfId="5" applyFont="1" applyAlignment="1">
      <alignment horizontal="center"/>
    </xf>
    <xf numFmtId="0" fontId="10" fillId="0" borderId="0" xfId="5" applyFont="1"/>
    <xf numFmtId="0" fontId="22" fillId="0" borderId="0" xfId="1" applyFont="1" applyAlignment="1">
      <alignment vertical="center" shrinkToFit="1"/>
    </xf>
    <xf numFmtId="0" fontId="29" fillId="0" borderId="0" xfId="0" applyFont="1" applyAlignment="1">
      <alignment vertical="center" shrinkToFit="1"/>
    </xf>
    <xf numFmtId="0" fontId="18" fillId="0" borderId="0" xfId="1" applyFont="1" applyAlignment="1">
      <alignment vertical="center" wrapText="1"/>
    </xf>
    <xf numFmtId="0" fontId="33" fillId="0" borderId="0" xfId="1" applyFont="1">
      <alignment vertical="center"/>
    </xf>
    <xf numFmtId="0" fontId="18" fillId="0" borderId="56" xfId="1" applyFont="1" applyBorder="1">
      <alignment vertical="center"/>
    </xf>
    <xf numFmtId="0" fontId="18" fillId="0" borderId="57" xfId="1" applyFont="1" applyBorder="1">
      <alignment vertical="center"/>
    </xf>
    <xf numFmtId="0" fontId="18" fillId="0" borderId="58" xfId="1" applyFont="1" applyBorder="1">
      <alignment vertical="center"/>
    </xf>
    <xf numFmtId="0" fontId="18" fillId="0" borderId="59" xfId="1" applyFont="1" applyBorder="1">
      <alignment vertical="center"/>
    </xf>
    <xf numFmtId="0" fontId="18" fillId="0" borderId="60" xfId="1" applyFont="1" applyBorder="1">
      <alignment vertical="center"/>
    </xf>
    <xf numFmtId="0" fontId="18" fillId="0" borderId="61" xfId="1" applyFont="1" applyBorder="1">
      <alignment vertical="center"/>
    </xf>
    <xf numFmtId="0" fontId="18" fillId="0" borderId="62" xfId="1" applyFont="1" applyBorder="1">
      <alignment vertical="center"/>
    </xf>
    <xf numFmtId="0" fontId="18" fillId="0" borderId="63" xfId="1" applyFont="1" applyBorder="1">
      <alignment vertical="center"/>
    </xf>
    <xf numFmtId="0" fontId="34" fillId="0" borderId="0" xfId="1" applyFont="1">
      <alignment vertical="center"/>
    </xf>
    <xf numFmtId="0" fontId="10" fillId="0" borderId="0" xfId="0" applyFont="1" applyAlignment="1">
      <alignment horizontal="center" vertical="center" shrinkToFit="1"/>
    </xf>
    <xf numFmtId="0" fontId="26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3" borderId="0" xfId="0" applyFont="1" applyFill="1">
      <alignment vertical="center"/>
    </xf>
    <xf numFmtId="0" fontId="10" fillId="2" borderId="0" xfId="0" applyFont="1" applyFill="1">
      <alignment vertical="center"/>
    </xf>
    <xf numFmtId="0" fontId="14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shrinkToFit="1"/>
    </xf>
    <xf numFmtId="0" fontId="10" fillId="3" borderId="0" xfId="0" applyFont="1" applyFill="1" applyAlignment="1">
      <alignment horizontal="center" vertical="center"/>
    </xf>
    <xf numFmtId="180" fontId="10" fillId="3" borderId="0" xfId="0" applyNumberFormat="1" applyFont="1" applyFill="1" applyAlignment="1">
      <alignment horizontal="right" vertical="center"/>
    </xf>
    <xf numFmtId="180" fontId="10" fillId="3" borderId="0" xfId="10" applyNumberFormat="1" applyFont="1" applyFill="1" applyAlignment="1">
      <alignment horizontal="center" vertical="center"/>
    </xf>
    <xf numFmtId="180" fontId="10" fillId="0" borderId="0" xfId="10" applyNumberFormat="1" applyFont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25" fillId="3" borderId="0" xfId="0" applyFont="1" applyFill="1" applyAlignment="1">
      <alignment horizontal="left" vertical="center"/>
    </xf>
    <xf numFmtId="0" fontId="36" fillId="3" borderId="0" xfId="0" applyFont="1" applyFill="1">
      <alignment vertical="center"/>
    </xf>
    <xf numFmtId="0" fontId="8" fillId="0" borderId="1" xfId="0" applyFont="1" applyBorder="1">
      <alignment vertical="center"/>
    </xf>
    <xf numFmtId="0" fontId="20" fillId="0" borderId="0" xfId="1" applyFont="1" applyAlignment="1">
      <alignment horizontal="center" vertical="center"/>
    </xf>
    <xf numFmtId="0" fontId="17" fillId="0" borderId="0" xfId="1" applyFont="1" applyAlignment="1">
      <alignment vertical="center" shrinkToFit="1"/>
    </xf>
    <xf numFmtId="49" fontId="10" fillId="0" borderId="0" xfId="0" applyNumberFormat="1" applyFont="1" applyAlignment="1">
      <alignment horizontal="left" vertical="center"/>
    </xf>
    <xf numFmtId="38" fontId="22" fillId="0" borderId="13" xfId="4" applyFont="1" applyBorder="1" applyAlignment="1" applyProtection="1">
      <alignment horizontal="center" vertical="center" shrinkToFit="1"/>
    </xf>
    <xf numFmtId="178" fontId="18" fillId="0" borderId="6" xfId="1" applyNumberFormat="1" applyFont="1" applyBorder="1" applyAlignment="1" applyProtection="1">
      <alignment horizontal="center" vertical="center" shrinkToFit="1"/>
      <protection locked="0"/>
    </xf>
    <xf numFmtId="0" fontId="18" fillId="0" borderId="7" xfId="4" applyNumberFormat="1" applyFont="1" applyBorder="1" applyAlignment="1" applyProtection="1">
      <alignment horizontal="center" vertical="center" shrinkToFit="1"/>
      <protection locked="0"/>
    </xf>
    <xf numFmtId="182" fontId="18" fillId="0" borderId="0" xfId="1" applyNumberFormat="1" applyFont="1" applyAlignment="1" applyProtection="1">
      <alignment vertical="center" shrinkToFit="1"/>
      <protection locked="0"/>
    </xf>
    <xf numFmtId="182" fontId="18" fillId="0" borderId="8" xfId="1" applyNumberFormat="1" applyFont="1" applyBorder="1" applyAlignment="1" applyProtection="1">
      <alignment vertical="center" shrinkToFit="1"/>
      <protection locked="0"/>
    </xf>
    <xf numFmtId="0" fontId="18" fillId="0" borderId="7" xfId="1" applyFont="1" applyBorder="1" applyAlignment="1" applyProtection="1">
      <alignment horizontal="center" vertical="center" shrinkToFit="1"/>
      <protection locked="0"/>
    </xf>
    <xf numFmtId="182" fontId="18" fillId="0" borderId="7" xfId="1" applyNumberFormat="1" applyFont="1" applyBorder="1" applyAlignment="1" applyProtection="1">
      <alignment vertical="center" shrinkToFit="1"/>
      <protection locked="0"/>
    </xf>
    <xf numFmtId="178" fontId="18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0" borderId="10" xfId="4" applyNumberFormat="1" applyFont="1" applyBorder="1" applyAlignment="1" applyProtection="1">
      <alignment horizontal="center" vertical="center" shrinkToFit="1"/>
      <protection locked="0"/>
    </xf>
    <xf numFmtId="182" fontId="18" fillId="0" borderId="10" xfId="1" applyNumberFormat="1" applyFont="1" applyBorder="1" applyAlignment="1" applyProtection="1">
      <alignment vertical="center" shrinkToFit="1"/>
      <protection locked="0"/>
    </xf>
    <xf numFmtId="182" fontId="18" fillId="0" borderId="11" xfId="1" applyNumberFormat="1" applyFont="1" applyBorder="1" applyAlignment="1" applyProtection="1">
      <alignment vertical="center" shrinkToFit="1"/>
      <protection locked="0"/>
    </xf>
    <xf numFmtId="0" fontId="18" fillId="0" borderId="10" xfId="1" applyFont="1" applyBorder="1" applyAlignment="1" applyProtection="1">
      <alignment horizontal="center" vertical="center" shrinkToFit="1"/>
      <protection locked="0"/>
    </xf>
    <xf numFmtId="56" fontId="18" fillId="0" borderId="0" xfId="1" applyNumberFormat="1" applyFont="1">
      <alignment vertical="center"/>
    </xf>
    <xf numFmtId="56" fontId="8" fillId="0" borderId="1" xfId="5" applyNumberFormat="1" applyFont="1" applyBorder="1"/>
    <xf numFmtId="0" fontId="30" fillId="0" borderId="0" xfId="0" applyFont="1">
      <alignment vertical="center"/>
    </xf>
    <xf numFmtId="0" fontId="29" fillId="0" borderId="0" xfId="0" applyFont="1">
      <alignment vertical="center"/>
    </xf>
    <xf numFmtId="0" fontId="10" fillId="0" borderId="18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30" fillId="0" borderId="0" xfId="0" applyFont="1" applyAlignment="1">
      <alignment horizontal="left" indent="1"/>
    </xf>
    <xf numFmtId="0" fontId="30" fillId="0" borderId="0" xfId="0" applyFont="1" applyAlignment="1">
      <alignment horizontal="left" vertical="center" indent="1"/>
    </xf>
    <xf numFmtId="0" fontId="29" fillId="0" borderId="0" xfId="0" applyFont="1" applyAlignment="1">
      <alignment horizontal="left" vertical="center" indent="1"/>
    </xf>
    <xf numFmtId="0" fontId="29" fillId="0" borderId="0" xfId="0" applyFont="1" applyAlignment="1">
      <alignment vertical="center" justifyLastLine="1"/>
    </xf>
    <xf numFmtId="0" fontId="29" fillId="0" borderId="0" xfId="0" applyFont="1" applyAlignment="1">
      <alignment horizontal="right" vertical="center"/>
    </xf>
    <xf numFmtId="186" fontId="29" fillId="0" borderId="0" xfId="0" applyNumberFormat="1" applyFont="1" applyAlignment="1">
      <alignment horizontal="left" vertical="center" justifyLastLine="1"/>
    </xf>
    <xf numFmtId="0" fontId="29" fillId="0" borderId="0" xfId="0" applyFont="1" applyAlignment="1">
      <alignment horizontal="center" vertical="center" justifyLastLine="1"/>
    </xf>
    <xf numFmtId="38" fontId="29" fillId="0" borderId="0" xfId="4" applyFont="1" applyBorder="1" applyAlignment="1" applyProtection="1">
      <alignment vertical="center" readingOrder="2"/>
    </xf>
    <xf numFmtId="0" fontId="29" fillId="0" borderId="15" xfId="0" applyFont="1" applyBorder="1" applyAlignment="1">
      <alignment horizontal="center" vertical="center"/>
    </xf>
    <xf numFmtId="38" fontId="29" fillId="0" borderId="19" xfId="4" applyFont="1" applyBorder="1" applyAlignment="1" applyProtection="1">
      <alignment horizontal="left" vertical="center" indent="1" readingOrder="1"/>
    </xf>
    <xf numFmtId="38" fontId="29" fillId="0" borderId="0" xfId="4" applyFont="1" applyBorder="1" applyAlignment="1" applyProtection="1">
      <alignment vertical="center" wrapText="1" readingOrder="1"/>
    </xf>
    <xf numFmtId="38" fontId="29" fillId="0" borderId="19" xfId="4" applyFont="1" applyBorder="1" applyAlignment="1" applyProtection="1">
      <alignment vertical="center" readingOrder="2"/>
    </xf>
    <xf numFmtId="38" fontId="40" fillId="0" borderId="19" xfId="4" applyFont="1" applyBorder="1" applyAlignment="1" applyProtection="1">
      <alignment vertical="center" readingOrder="2"/>
    </xf>
    <xf numFmtId="0" fontId="10" fillId="0" borderId="47" xfId="0" applyFont="1" applyBorder="1" applyAlignment="1" applyProtection="1">
      <alignment horizontal="right" vertical="center"/>
      <protection locked="0"/>
    </xf>
    <xf numFmtId="0" fontId="10" fillId="0" borderId="50" xfId="0" applyFont="1" applyBorder="1" applyAlignment="1" applyProtection="1">
      <alignment horizontal="right" vertical="center"/>
      <protection locked="0"/>
    </xf>
    <xf numFmtId="0" fontId="10" fillId="0" borderId="17" xfId="0" applyFont="1" applyBorder="1" applyAlignment="1" applyProtection="1">
      <alignment horizontal="right" vertical="center"/>
      <protection locked="0"/>
    </xf>
    <xf numFmtId="0" fontId="10" fillId="0" borderId="52" xfId="0" applyFont="1" applyBorder="1" applyAlignment="1" applyProtection="1">
      <alignment horizontal="right" vertical="center"/>
      <protection locked="0"/>
    </xf>
    <xf numFmtId="0" fontId="10" fillId="0" borderId="74" xfId="0" applyFont="1" applyBorder="1" applyAlignment="1" applyProtection="1">
      <alignment horizontal="right" vertical="center"/>
      <protection locked="0"/>
    </xf>
    <xf numFmtId="22" fontId="0" fillId="0" borderId="0" xfId="0" applyNumberFormat="1">
      <alignment vertical="center"/>
    </xf>
    <xf numFmtId="0" fontId="20" fillId="0" borderId="0" xfId="1" applyFont="1">
      <alignment vertical="center"/>
    </xf>
    <xf numFmtId="0" fontId="22" fillId="0" borderId="64" xfId="1" applyFont="1" applyBorder="1" applyAlignment="1">
      <alignment horizontal="center" vertical="center" shrinkToFit="1"/>
    </xf>
    <xf numFmtId="177" fontId="18" fillId="0" borderId="15" xfId="1" applyNumberFormat="1" applyFont="1" applyBorder="1" applyAlignment="1">
      <alignment vertical="center" shrinkToFit="1"/>
    </xf>
    <xf numFmtId="180" fontId="18" fillId="0" borderId="26" xfId="1" applyNumberFormat="1" applyFont="1" applyBorder="1" applyAlignment="1">
      <alignment vertical="center" shrinkToFit="1"/>
    </xf>
    <xf numFmtId="0" fontId="18" fillId="0" borderId="0" xfId="1" applyFont="1" applyProtection="1">
      <alignment vertical="center"/>
      <protection locked="0"/>
    </xf>
    <xf numFmtId="0" fontId="18" fillId="0" borderId="7" xfId="4" applyNumberFormat="1" applyFont="1" applyFill="1" applyBorder="1" applyAlignment="1" applyProtection="1">
      <alignment horizontal="center" vertical="center" shrinkToFit="1"/>
      <protection locked="0"/>
    </xf>
    <xf numFmtId="182" fontId="18" fillId="0" borderId="20" xfId="1" applyNumberFormat="1" applyFont="1" applyBorder="1" applyAlignment="1" applyProtection="1">
      <alignment vertical="center" shrinkToFit="1"/>
      <protection locked="0"/>
    </xf>
    <xf numFmtId="182" fontId="18" fillId="0" borderId="75" xfId="1" applyNumberFormat="1" applyFont="1" applyBorder="1" applyAlignment="1" applyProtection="1">
      <alignment vertical="center" shrinkToFit="1"/>
      <protection locked="0"/>
    </xf>
    <xf numFmtId="182" fontId="18" fillId="0" borderId="76" xfId="1" applyNumberFormat="1" applyFont="1" applyBorder="1" applyAlignment="1" applyProtection="1">
      <alignment vertical="center" shrinkToFit="1"/>
      <protection locked="0"/>
    </xf>
    <xf numFmtId="182" fontId="18" fillId="0" borderId="77" xfId="1" applyNumberFormat="1" applyFont="1" applyBorder="1" applyAlignment="1" applyProtection="1">
      <alignment vertical="center" shrinkToFit="1"/>
      <protection locked="0"/>
    </xf>
    <xf numFmtId="178" fontId="18" fillId="0" borderId="0" xfId="1" applyNumberFormat="1" applyFont="1" applyAlignment="1">
      <alignment vertical="center" shrinkToFit="1"/>
    </xf>
    <xf numFmtId="38" fontId="8" fillId="0" borderId="0" xfId="4" applyFont="1" applyFill="1" applyBorder="1">
      <alignment vertical="center"/>
    </xf>
    <xf numFmtId="0" fontId="18" fillId="0" borderId="12" xfId="1" applyFont="1" applyBorder="1" applyAlignment="1">
      <alignment horizontal="center" vertical="center"/>
    </xf>
    <xf numFmtId="38" fontId="8" fillId="0" borderId="15" xfId="4" applyFont="1" applyFill="1" applyBorder="1">
      <alignment vertical="center"/>
    </xf>
    <xf numFmtId="0" fontId="18" fillId="0" borderId="26" xfId="1" applyFont="1" applyBorder="1">
      <alignment vertical="center"/>
    </xf>
    <xf numFmtId="0" fontId="18" fillId="0" borderId="29" xfId="1" applyFont="1" applyBorder="1">
      <alignment vertical="center"/>
    </xf>
    <xf numFmtId="0" fontId="8" fillId="5" borderId="0" xfId="5" applyFont="1" applyFill="1"/>
    <xf numFmtId="0" fontId="41" fillId="0" borderId="0" xfId="5" applyFont="1"/>
    <xf numFmtId="14" fontId="18" fillId="0" borderId="0" xfId="1" applyNumberFormat="1" applyFont="1">
      <alignment vertical="center"/>
    </xf>
    <xf numFmtId="5" fontId="18" fillId="0" borderId="15" xfId="1" applyNumberFormat="1" applyFont="1" applyBorder="1" applyAlignment="1">
      <alignment horizontal="right" vertical="center"/>
    </xf>
    <xf numFmtId="0" fontId="25" fillId="0" borderId="15" xfId="1" applyFont="1" applyBorder="1" applyAlignment="1">
      <alignment horizontal="center" vertical="center"/>
    </xf>
    <xf numFmtId="0" fontId="18" fillId="6" borderId="0" xfId="1" applyFont="1" applyFill="1" applyAlignment="1">
      <alignment horizontal="right" vertical="center"/>
    </xf>
    <xf numFmtId="182" fontId="18" fillId="0" borderId="79" xfId="1" applyNumberFormat="1" applyFont="1" applyBorder="1" applyAlignment="1" applyProtection="1">
      <alignment vertical="center" shrinkToFit="1"/>
      <protection locked="0"/>
    </xf>
    <xf numFmtId="0" fontId="43" fillId="0" borderId="0" xfId="12" applyFont="1">
      <alignment vertical="center"/>
    </xf>
    <xf numFmtId="0" fontId="44" fillId="0" borderId="0" xfId="12" applyFont="1" applyAlignment="1">
      <alignment vertical="top"/>
    </xf>
    <xf numFmtId="0" fontId="44" fillId="0" borderId="0" xfId="12" applyFont="1">
      <alignment vertical="center"/>
    </xf>
    <xf numFmtId="0" fontId="18" fillId="0" borderId="0" xfId="6" applyFont="1"/>
    <xf numFmtId="189" fontId="44" fillId="0" borderId="0" xfId="12" applyNumberFormat="1" applyFont="1">
      <alignment vertical="center"/>
    </xf>
    <xf numFmtId="0" fontId="46" fillId="0" borderId="0" xfId="12" applyFont="1" applyAlignment="1">
      <alignment vertical="top"/>
    </xf>
    <xf numFmtId="0" fontId="47" fillId="0" borderId="0" xfId="12" applyFont="1">
      <alignment vertical="center"/>
    </xf>
    <xf numFmtId="0" fontId="46" fillId="0" borderId="55" xfId="12" applyFont="1" applyBorder="1" applyAlignment="1">
      <alignment horizontal="center"/>
    </xf>
    <xf numFmtId="3" fontId="46" fillId="0" borderId="80" xfId="12" applyNumberFormat="1" applyFont="1" applyBorder="1" applyAlignment="1">
      <alignment vertical="center" wrapText="1"/>
    </xf>
    <xf numFmtId="3" fontId="46" fillId="0" borderId="0" xfId="12" applyNumberFormat="1" applyFont="1" applyAlignment="1">
      <alignment vertical="center" wrapText="1"/>
    </xf>
    <xf numFmtId="0" fontId="46" fillId="0" borderId="0" xfId="12" applyFont="1" applyAlignment="1">
      <alignment horizontal="left" vertical="top"/>
    </xf>
    <xf numFmtId="3" fontId="46" fillId="0" borderId="0" xfId="12" applyNumberFormat="1" applyFont="1" applyAlignment="1">
      <alignment vertical="top" wrapText="1"/>
    </xf>
    <xf numFmtId="0" fontId="46" fillId="0" borderId="0" xfId="12" applyFont="1" applyAlignment="1">
      <alignment vertical="top" wrapText="1"/>
    </xf>
    <xf numFmtId="0" fontId="48" fillId="0" borderId="1" xfId="12" applyFont="1" applyBorder="1" applyAlignment="1">
      <alignment wrapText="1"/>
    </xf>
    <xf numFmtId="0" fontId="46" fillId="0" borderId="1" xfId="12" applyFont="1" applyBorder="1" applyAlignment="1">
      <alignment wrapText="1"/>
    </xf>
    <xf numFmtId="180" fontId="48" fillId="0" borderId="1" xfId="12" applyNumberFormat="1" applyFont="1" applyBorder="1" applyAlignment="1">
      <alignment horizontal="right"/>
    </xf>
    <xf numFmtId="180" fontId="48" fillId="0" borderId="1" xfId="12" applyNumberFormat="1" applyFont="1" applyBorder="1" applyAlignment="1">
      <alignment horizontal="right" wrapText="1"/>
    </xf>
    <xf numFmtId="0" fontId="46" fillId="0" borderId="1" xfId="12" applyFont="1" applyBorder="1" applyAlignment="1"/>
    <xf numFmtId="0" fontId="43" fillId="0" borderId="16" xfId="12" applyFont="1" applyBorder="1">
      <alignment vertical="center"/>
    </xf>
    <xf numFmtId="0" fontId="43" fillId="0" borderId="2" xfId="12" applyFont="1" applyBorder="1">
      <alignment vertical="center"/>
    </xf>
    <xf numFmtId="0" fontId="43" fillId="0" borderId="17" xfId="12" applyFont="1" applyBorder="1">
      <alignment vertical="center"/>
    </xf>
    <xf numFmtId="0" fontId="8" fillId="4" borderId="0" xfId="5" applyFont="1" applyFill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4" fillId="0" borderId="0" xfId="1" applyFont="1" applyAlignment="1">
      <alignment horizontal="center" vertical="center"/>
    </xf>
    <xf numFmtId="0" fontId="18" fillId="0" borderId="81" xfId="1" applyFont="1" applyBorder="1">
      <alignment vertical="center"/>
    </xf>
    <xf numFmtId="0" fontId="10" fillId="0" borderId="73" xfId="0" applyFont="1" applyBorder="1" applyAlignment="1" applyProtection="1">
      <alignment horizontal="right" vertical="center"/>
      <protection locked="0"/>
    </xf>
    <xf numFmtId="0" fontId="44" fillId="0" borderId="0" xfId="12" applyFont="1" applyAlignment="1">
      <alignment horizontal="left" vertical="top"/>
    </xf>
    <xf numFmtId="0" fontId="44" fillId="0" borderId="16" xfId="12" applyFont="1" applyBorder="1" applyAlignment="1">
      <alignment horizontal="center" vertical="center"/>
    </xf>
    <xf numFmtId="0" fontId="44" fillId="0" borderId="2" xfId="12" applyFont="1" applyBorder="1" applyAlignment="1">
      <alignment horizontal="center" vertical="center"/>
    </xf>
    <xf numFmtId="180" fontId="44" fillId="0" borderId="16" xfId="12" applyNumberFormat="1" applyFont="1" applyBorder="1" applyAlignment="1">
      <alignment horizontal="right" vertical="center"/>
    </xf>
    <xf numFmtId="180" fontId="44" fillId="0" borderId="2" xfId="12" applyNumberFormat="1" applyFont="1" applyBorder="1" applyAlignment="1">
      <alignment horizontal="right" vertical="center"/>
    </xf>
    <xf numFmtId="0" fontId="44" fillId="0" borderId="17" xfId="12" applyFont="1" applyBorder="1" applyAlignment="1">
      <alignment horizontal="center" vertical="center"/>
    </xf>
    <xf numFmtId="180" fontId="44" fillId="0" borderId="17" xfId="12" applyNumberFormat="1" applyFont="1" applyBorder="1" applyAlignment="1">
      <alignment horizontal="right" vertical="center"/>
    </xf>
    <xf numFmtId="0" fontId="44" fillId="0" borderId="15" xfId="12" applyFont="1" applyBorder="1" applyAlignment="1">
      <alignment horizontal="left" vertical="top"/>
    </xf>
    <xf numFmtId="9" fontId="44" fillId="0" borderId="15" xfId="12" applyNumberFormat="1" applyFont="1" applyBorder="1" applyAlignment="1">
      <alignment horizontal="left" vertical="center"/>
    </xf>
    <xf numFmtId="0" fontId="45" fillId="0" borderId="0" xfId="6" applyFont="1" applyAlignment="1">
      <alignment vertical="center" wrapText="1"/>
    </xf>
    <xf numFmtId="0" fontId="50" fillId="0" borderId="0" xfId="12" applyFont="1">
      <alignment vertical="center"/>
    </xf>
    <xf numFmtId="0" fontId="46" fillId="0" borderId="0" xfId="12" applyFont="1" applyAlignment="1">
      <alignment vertical="center" wrapText="1"/>
    </xf>
    <xf numFmtId="0" fontId="29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49" fillId="0" borderId="15" xfId="12" applyFont="1" applyBorder="1">
      <alignment vertical="center"/>
    </xf>
    <xf numFmtId="188" fontId="49" fillId="0" borderId="15" xfId="12" applyNumberFormat="1" applyFont="1" applyBorder="1">
      <alignment vertical="center"/>
    </xf>
    <xf numFmtId="0" fontId="49" fillId="0" borderId="15" xfId="12" applyFont="1" applyBorder="1" applyAlignment="1">
      <alignment vertical="center" textRotation="255"/>
    </xf>
    <xf numFmtId="188" fontId="49" fillId="0" borderId="17" xfId="12" applyNumberFormat="1" applyFont="1" applyBorder="1">
      <alignment vertical="center"/>
    </xf>
    <xf numFmtId="178" fontId="49" fillId="0" borderId="26" xfId="12" applyNumberFormat="1" applyFont="1" applyBorder="1">
      <alignment vertical="center"/>
    </xf>
    <xf numFmtId="38" fontId="16" fillId="0" borderId="0" xfId="4" applyFont="1" applyBorder="1" applyAlignment="1">
      <alignment vertical="center" readingOrder="1"/>
    </xf>
    <xf numFmtId="0" fontId="55" fillId="0" borderId="0" xfId="0" applyFont="1">
      <alignment vertical="center"/>
    </xf>
    <xf numFmtId="0" fontId="56" fillId="0" borderId="0" xfId="0" applyFont="1" applyAlignment="1">
      <alignment horizontal="center" vertical="center" shrinkToFit="1"/>
    </xf>
    <xf numFmtId="0" fontId="36" fillId="0" borderId="0" xfId="0" applyFont="1" applyAlignment="1">
      <alignment horizontal="left" vertical="center"/>
    </xf>
    <xf numFmtId="188" fontId="38" fillId="0" borderId="3" xfId="0" applyNumberFormat="1" applyFont="1" applyBorder="1" applyAlignment="1">
      <alignment horizontal="center" vertical="center" wrapText="1"/>
    </xf>
    <xf numFmtId="58" fontId="10" fillId="2" borderId="16" xfId="0" applyNumberFormat="1" applyFont="1" applyFill="1" applyBorder="1" applyAlignment="1" applyProtection="1">
      <alignment horizontal="left" vertical="center"/>
      <protection locked="0"/>
    </xf>
    <xf numFmtId="58" fontId="10" fillId="2" borderId="2" xfId="0" applyNumberFormat="1" applyFont="1" applyFill="1" applyBorder="1" applyAlignment="1" applyProtection="1">
      <alignment horizontal="left" vertical="center"/>
      <protection locked="0"/>
    </xf>
    <xf numFmtId="58" fontId="10" fillId="2" borderId="17" xfId="0" applyNumberFormat="1" applyFont="1" applyFill="1" applyBorder="1" applyAlignment="1" applyProtection="1">
      <alignment horizontal="left" vertical="center"/>
      <protection locked="0"/>
    </xf>
    <xf numFmtId="0" fontId="10" fillId="2" borderId="16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17" xfId="0" applyFont="1" applyFill="1" applyBorder="1" applyAlignment="1" applyProtection="1">
      <alignment horizontal="left" vertical="center"/>
      <protection locked="0"/>
    </xf>
    <xf numFmtId="0" fontId="10" fillId="0" borderId="1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3" borderId="16" xfId="0" applyFont="1" applyFill="1" applyBorder="1" applyAlignment="1" applyProtection="1">
      <alignment horizontal="left" vertical="center"/>
      <protection locked="0"/>
    </xf>
    <xf numFmtId="0" fontId="10" fillId="3" borderId="2" xfId="0" applyFont="1" applyFill="1" applyBorder="1" applyAlignment="1" applyProtection="1">
      <alignment horizontal="left" vertical="center"/>
      <protection locked="0"/>
    </xf>
    <xf numFmtId="0" fontId="10" fillId="3" borderId="17" xfId="0" applyFont="1" applyFill="1" applyBorder="1" applyAlignment="1" applyProtection="1">
      <alignment horizontal="left" vertical="center"/>
      <protection locked="0"/>
    </xf>
    <xf numFmtId="0" fontId="10" fillId="3" borderId="15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6" fillId="0" borderId="82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188" fontId="26" fillId="0" borderId="83" xfId="0" applyNumberFormat="1" applyFont="1" applyBorder="1" applyAlignment="1" applyProtection="1">
      <alignment horizontal="right" vertical="center" wrapText="1"/>
      <protection locked="0"/>
    </xf>
    <xf numFmtId="188" fontId="26" fillId="0" borderId="73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56" fontId="10" fillId="2" borderId="16" xfId="0" applyNumberFormat="1" applyFont="1" applyFill="1" applyBorder="1" applyAlignment="1" applyProtection="1">
      <alignment horizontal="left" vertical="center" shrinkToFit="1"/>
      <protection locked="0"/>
    </xf>
    <xf numFmtId="0" fontId="10" fillId="2" borderId="2" xfId="0" applyFont="1" applyFill="1" applyBorder="1" applyAlignment="1" applyProtection="1">
      <alignment horizontal="left" vertical="center" shrinkToFit="1"/>
      <protection locked="0"/>
    </xf>
    <xf numFmtId="0" fontId="10" fillId="2" borderId="17" xfId="0" applyFont="1" applyFill="1" applyBorder="1" applyAlignment="1" applyProtection="1">
      <alignment horizontal="left" vertical="center" shrinkToFit="1"/>
      <protection locked="0"/>
    </xf>
    <xf numFmtId="185" fontId="10" fillId="2" borderId="1" xfId="0" applyNumberFormat="1" applyFont="1" applyFill="1" applyBorder="1" applyAlignment="1" applyProtection="1">
      <alignment horizontal="right" vertical="center"/>
      <protection locked="0"/>
    </xf>
    <xf numFmtId="188" fontId="26" fillId="0" borderId="48" xfId="0" applyNumberFormat="1" applyFont="1" applyBorder="1" applyAlignment="1" applyProtection="1">
      <alignment horizontal="right" vertical="center" wrapText="1"/>
      <protection locked="0"/>
    </xf>
    <xf numFmtId="188" fontId="26" fillId="0" borderId="49" xfId="0" applyNumberFormat="1" applyFont="1" applyBorder="1" applyAlignment="1" applyProtection="1">
      <alignment horizontal="right" vertical="center" wrapText="1"/>
      <protection locked="0"/>
    </xf>
    <xf numFmtId="188" fontId="26" fillId="0" borderId="42" xfId="0" applyNumberFormat="1" applyFont="1" applyBorder="1" applyAlignment="1">
      <alignment horizontal="right" vertical="center" wrapText="1"/>
    </xf>
    <xf numFmtId="188" fontId="26" fillId="0" borderId="43" xfId="0" applyNumberFormat="1" applyFont="1" applyBorder="1" applyAlignment="1">
      <alignment horizontal="right" vertical="center" wrapText="1"/>
    </xf>
    <xf numFmtId="188" fontId="26" fillId="0" borderId="16" xfId="0" applyNumberFormat="1" applyFont="1" applyBorder="1" applyAlignment="1" applyProtection="1">
      <alignment horizontal="right" vertical="center" wrapText="1"/>
      <protection locked="0"/>
    </xf>
    <xf numFmtId="188" fontId="26" fillId="0" borderId="17" xfId="0" applyNumberFormat="1" applyFont="1" applyBorder="1" applyAlignment="1" applyProtection="1">
      <alignment horizontal="right" vertical="center" wrapText="1"/>
      <protection locked="0"/>
    </xf>
    <xf numFmtId="188" fontId="26" fillId="0" borderId="15" xfId="0" applyNumberFormat="1" applyFont="1" applyBorder="1" applyAlignment="1" applyProtection="1">
      <alignment horizontal="right" vertical="center" wrapText="1"/>
      <protection locked="0"/>
    </xf>
    <xf numFmtId="188" fontId="26" fillId="0" borderId="51" xfId="0" applyNumberFormat="1" applyFont="1" applyBorder="1" applyAlignment="1" applyProtection="1">
      <alignment horizontal="right" vertical="center" wrapText="1"/>
      <protection locked="0"/>
    </xf>
    <xf numFmtId="188" fontId="38" fillId="0" borderId="16" xfId="0" applyNumberFormat="1" applyFont="1" applyBorder="1" applyAlignment="1" applyProtection="1">
      <alignment horizontal="right" vertical="center" wrapText="1"/>
      <protection locked="0"/>
    </xf>
    <xf numFmtId="188" fontId="38" fillId="0" borderId="17" xfId="0" applyNumberFormat="1" applyFont="1" applyBorder="1" applyAlignment="1" applyProtection="1">
      <alignment horizontal="right" vertical="center" wrapText="1"/>
      <protection locked="0"/>
    </xf>
    <xf numFmtId="188" fontId="26" fillId="0" borderId="82" xfId="0" applyNumberFormat="1" applyFont="1" applyBorder="1" applyAlignment="1" applyProtection="1">
      <alignment horizontal="right" vertical="center" wrapText="1"/>
      <protection locked="0"/>
    </xf>
    <xf numFmtId="188" fontId="26" fillId="0" borderId="74" xfId="0" applyNumberFormat="1" applyFont="1" applyBorder="1" applyAlignment="1" applyProtection="1">
      <alignment horizontal="right" vertical="center" wrapText="1"/>
      <protection locked="0"/>
    </xf>
    <xf numFmtId="188" fontId="26" fillId="0" borderId="53" xfId="0" applyNumberFormat="1" applyFont="1" applyBorder="1" applyAlignment="1" applyProtection="1">
      <alignment horizontal="right" vertical="center" wrapText="1"/>
      <protection locked="0"/>
    </xf>
    <xf numFmtId="188" fontId="26" fillId="0" borderId="54" xfId="0" applyNumberFormat="1" applyFont="1" applyBorder="1" applyAlignment="1" applyProtection="1">
      <alignment horizontal="right" vertical="center" wrapText="1"/>
      <protection locked="0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80" fontId="10" fillId="0" borderId="44" xfId="0" applyNumberFormat="1" applyFont="1" applyBorder="1" applyAlignment="1">
      <alignment horizontal="center" vertical="center"/>
    </xf>
    <xf numFmtId="180" fontId="10" fillId="0" borderId="45" xfId="0" applyNumberFormat="1" applyFont="1" applyBorder="1" applyAlignment="1">
      <alignment horizontal="center" vertical="center"/>
    </xf>
    <xf numFmtId="182" fontId="10" fillId="0" borderId="45" xfId="0" applyNumberFormat="1" applyFont="1" applyBorder="1" applyAlignment="1">
      <alignment horizontal="right" vertical="center"/>
    </xf>
    <xf numFmtId="0" fontId="26" fillId="0" borderId="2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188" fontId="26" fillId="0" borderId="15" xfId="0" applyNumberFormat="1" applyFont="1" applyBorder="1" applyAlignment="1">
      <alignment horizontal="right" vertical="center" wrapText="1"/>
    </xf>
    <xf numFmtId="0" fontId="54" fillId="0" borderId="0" xfId="0" applyFont="1" applyAlignment="1">
      <alignment horizontal="center"/>
    </xf>
    <xf numFmtId="0" fontId="8" fillId="0" borderId="1" xfId="0" applyFont="1" applyBorder="1" applyAlignment="1">
      <alignment horizontal="right" vertical="center"/>
    </xf>
    <xf numFmtId="0" fontId="10" fillId="0" borderId="18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176" fontId="10" fillId="2" borderId="16" xfId="0" applyNumberFormat="1" applyFont="1" applyFill="1" applyBorder="1" applyAlignment="1" applyProtection="1">
      <alignment horizontal="center" vertical="center"/>
      <protection locked="0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7" xfId="0" applyNumberFormat="1" applyFont="1" applyFill="1" applyBorder="1" applyAlignment="1" applyProtection="1">
      <alignment horizontal="center" vertical="center"/>
      <protection locked="0"/>
    </xf>
    <xf numFmtId="188" fontId="10" fillId="2" borderId="16" xfId="0" applyNumberFormat="1" applyFont="1" applyFill="1" applyBorder="1" applyAlignment="1" applyProtection="1">
      <alignment horizontal="right" vertical="center"/>
      <protection locked="0"/>
    </xf>
    <xf numFmtId="188" fontId="10" fillId="2" borderId="2" xfId="0" applyNumberFormat="1" applyFont="1" applyFill="1" applyBorder="1" applyAlignment="1" applyProtection="1">
      <alignment horizontal="right" vertical="center"/>
      <protection locked="0"/>
    </xf>
    <xf numFmtId="188" fontId="10" fillId="2" borderId="17" xfId="0" applyNumberFormat="1" applyFont="1" applyFill="1" applyBorder="1" applyAlignment="1" applyProtection="1">
      <alignment horizontal="right" vertical="center"/>
      <protection locked="0"/>
    </xf>
    <xf numFmtId="0" fontId="10" fillId="0" borderId="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8" fillId="0" borderId="38" xfId="1" applyFont="1" applyBorder="1" applyAlignment="1">
      <alignment horizontal="center" vertical="center" shrinkToFit="1"/>
    </xf>
    <xf numFmtId="0" fontId="18" fillId="0" borderId="36" xfId="1" applyFont="1" applyBorder="1" applyAlignment="1">
      <alignment horizontal="center" vertical="center" shrinkToFit="1"/>
    </xf>
    <xf numFmtId="184" fontId="18" fillId="0" borderId="33" xfId="1" applyNumberFormat="1" applyFont="1" applyBorder="1" applyAlignment="1">
      <alignment horizontal="right" vertical="center" shrinkToFit="1"/>
    </xf>
    <xf numFmtId="184" fontId="18" fillId="0" borderId="38" xfId="1" applyNumberFormat="1" applyFont="1" applyBorder="1" applyAlignment="1">
      <alignment horizontal="right" vertical="center" shrinkToFit="1"/>
    </xf>
    <xf numFmtId="0" fontId="18" fillId="0" borderId="37" xfId="1" applyFont="1" applyBorder="1" applyAlignment="1">
      <alignment horizontal="distributed" vertical="center" indent="1" shrinkToFit="1"/>
    </xf>
    <xf numFmtId="0" fontId="18" fillId="0" borderId="12" xfId="1" applyFont="1" applyBorder="1" applyAlignment="1">
      <alignment horizontal="distributed" vertical="center" indent="1" shrinkToFit="1"/>
    </xf>
    <xf numFmtId="177" fontId="18" fillId="0" borderId="34" xfId="1" applyNumberFormat="1" applyFont="1" applyBorder="1" applyAlignment="1">
      <alignment horizontal="right" vertical="center" shrinkToFit="1"/>
    </xf>
    <xf numFmtId="0" fontId="18" fillId="0" borderId="35" xfId="1" applyFont="1" applyBorder="1" applyAlignment="1">
      <alignment horizontal="right" vertical="center" shrinkToFit="1"/>
    </xf>
    <xf numFmtId="180" fontId="18" fillId="0" borderId="35" xfId="1" applyNumberFormat="1" applyFont="1" applyBorder="1" applyAlignment="1">
      <alignment horizontal="right" vertical="center" shrinkToFit="1"/>
    </xf>
    <xf numFmtId="180" fontId="18" fillId="0" borderId="37" xfId="1" applyNumberFormat="1" applyFont="1" applyBorder="1" applyAlignment="1">
      <alignment horizontal="right" vertical="center" shrinkToFit="1"/>
    </xf>
    <xf numFmtId="0" fontId="22" fillId="0" borderId="32" xfId="1" applyFont="1" applyBorder="1" applyAlignment="1">
      <alignment horizontal="center" vertical="center" shrinkToFit="1"/>
    </xf>
    <xf numFmtId="0" fontId="22" fillId="0" borderId="30" xfId="1" applyFont="1" applyBorder="1" applyAlignment="1">
      <alignment horizontal="center" vertical="center" shrinkToFit="1"/>
    </xf>
    <xf numFmtId="0" fontId="22" fillId="0" borderId="23" xfId="1" applyFont="1" applyBorder="1" applyAlignment="1">
      <alignment horizontal="center" vertical="center" shrinkToFit="1"/>
    </xf>
    <xf numFmtId="0" fontId="22" fillId="0" borderId="5" xfId="1" applyFont="1" applyBorder="1" applyAlignment="1">
      <alignment horizontal="center" vertical="center" shrinkToFit="1"/>
    </xf>
    <xf numFmtId="0" fontId="20" fillId="0" borderId="0" xfId="1" applyFont="1" applyAlignment="1">
      <alignment horizontal="center" vertical="center"/>
    </xf>
    <xf numFmtId="0" fontId="17" fillId="0" borderId="0" xfId="1" applyFont="1" applyAlignment="1">
      <alignment vertical="center" shrinkToFit="1"/>
    </xf>
    <xf numFmtId="58" fontId="17" fillId="0" borderId="0" xfId="1" applyNumberFormat="1" applyFont="1" applyAlignment="1">
      <alignment horizontal="left" vertical="center" shrinkToFit="1"/>
    </xf>
    <xf numFmtId="0" fontId="17" fillId="0" borderId="0" xfId="1" applyFont="1" applyAlignment="1">
      <alignment horizontal="left" vertical="center" shrinkToFit="1"/>
    </xf>
    <xf numFmtId="177" fontId="17" fillId="0" borderId="0" xfId="1" applyNumberFormat="1" applyFont="1" applyAlignment="1">
      <alignment horizontal="left" vertical="center" indent="1"/>
    </xf>
    <xf numFmtId="56" fontId="17" fillId="0" borderId="0" xfId="1" applyNumberFormat="1" applyFont="1" applyAlignment="1">
      <alignment horizontal="left" vertical="center" indent="1" shrinkToFit="1"/>
    </xf>
    <xf numFmtId="0" fontId="17" fillId="0" borderId="0" xfId="1" applyFont="1" applyAlignment="1">
      <alignment horizontal="left" vertical="center" indent="1" shrinkToFit="1"/>
    </xf>
    <xf numFmtId="0" fontId="49" fillId="0" borderId="15" xfId="0" applyFont="1" applyBorder="1" applyAlignment="1">
      <alignment horizontal="center" vertical="center" textRotation="255"/>
    </xf>
    <xf numFmtId="0" fontId="49" fillId="0" borderId="15" xfId="0" applyFont="1" applyBorder="1" applyAlignment="1">
      <alignment horizontal="center" vertical="center" wrapText="1"/>
    </xf>
    <xf numFmtId="0" fontId="49" fillId="0" borderId="26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/>
    </xf>
    <xf numFmtId="0" fontId="17" fillId="0" borderId="0" xfId="1" applyFont="1" applyAlignment="1">
      <alignment horizontal="center" vertical="center" shrinkToFit="1"/>
    </xf>
    <xf numFmtId="0" fontId="18" fillId="0" borderId="15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0" borderId="39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39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 wrapText="1"/>
    </xf>
    <xf numFmtId="0" fontId="28" fillId="0" borderId="0" xfId="5" applyFont="1" applyAlignment="1">
      <alignment horizontal="right"/>
    </xf>
    <xf numFmtId="176" fontId="8" fillId="0" borderId="0" xfId="5" applyNumberFormat="1" applyFont="1" applyAlignment="1">
      <alignment horizontal="center"/>
    </xf>
    <xf numFmtId="57" fontId="10" fillId="0" borderId="0" xfId="5" applyNumberFormat="1" applyFont="1" applyAlignment="1">
      <alignment horizontal="right"/>
    </xf>
    <xf numFmtId="0" fontId="12" fillId="0" borderId="0" xfId="5" applyFont="1" applyAlignment="1">
      <alignment horizontal="center" vertical="center"/>
    </xf>
    <xf numFmtId="0" fontId="8" fillId="0" borderId="0" xfId="5" applyFont="1" applyAlignment="1">
      <alignment horizontal="center"/>
    </xf>
    <xf numFmtId="187" fontId="14" fillId="0" borderId="16" xfId="5" applyNumberFormat="1" applyFont="1" applyBorder="1" applyAlignment="1">
      <alignment horizontal="center" vertical="center" shrinkToFit="1"/>
    </xf>
    <xf numFmtId="187" fontId="14" fillId="0" borderId="2" xfId="5" applyNumberFormat="1" applyFont="1" applyBorder="1" applyAlignment="1">
      <alignment horizontal="center" vertical="center" shrinkToFit="1"/>
    </xf>
    <xf numFmtId="187" fontId="14" fillId="0" borderId="17" xfId="5" applyNumberFormat="1" applyFont="1" applyBorder="1" applyAlignment="1">
      <alignment horizontal="center" vertical="center" shrinkToFit="1"/>
    </xf>
    <xf numFmtId="0" fontId="8" fillId="0" borderId="1" xfId="5" applyFont="1" applyBorder="1" applyAlignment="1">
      <alignment horizontal="center"/>
    </xf>
    <xf numFmtId="58" fontId="8" fillId="0" borderId="1" xfId="5" applyNumberFormat="1" applyFont="1" applyBorder="1" applyAlignment="1">
      <alignment horizontal="left"/>
    </xf>
    <xf numFmtId="0" fontId="8" fillId="0" borderId="1" xfId="5" applyFont="1" applyBorder="1" applyAlignment="1">
      <alignment horizontal="left"/>
    </xf>
    <xf numFmtId="0" fontId="47" fillId="0" borderId="0" xfId="12" applyFont="1" applyAlignment="1">
      <alignment horizontal="center" vertical="center" wrapText="1"/>
    </xf>
    <xf numFmtId="0" fontId="46" fillId="0" borderId="55" xfId="12" applyFont="1" applyBorder="1" applyAlignment="1">
      <alignment horizontal="left"/>
    </xf>
    <xf numFmtId="0" fontId="46" fillId="0" borderId="80" xfId="12" applyFont="1" applyBorder="1" applyAlignment="1">
      <alignment horizontal="left" vertical="center"/>
    </xf>
    <xf numFmtId="0" fontId="43" fillId="0" borderId="0" xfId="12" applyFont="1">
      <alignment vertical="center"/>
    </xf>
    <xf numFmtId="0" fontId="43" fillId="7" borderId="0" xfId="12" applyFont="1" applyFill="1" applyAlignment="1">
      <alignment vertical="top"/>
    </xf>
    <xf numFmtId="0" fontId="53" fillId="0" borderId="0" xfId="12" applyFont="1" applyAlignment="1">
      <alignment horizontal="center" vertical="center"/>
    </xf>
    <xf numFmtId="180" fontId="47" fillId="0" borderId="0" xfId="12" applyNumberFormat="1" applyFont="1" applyAlignment="1">
      <alignment horizontal="center" vertical="center"/>
    </xf>
    <xf numFmtId="185" fontId="46" fillId="0" borderId="0" xfId="12" applyNumberFormat="1" applyFont="1" applyAlignment="1">
      <alignment horizontal="center" vertical="top"/>
    </xf>
    <xf numFmtId="184" fontId="29" fillId="0" borderId="16" xfId="4" applyNumberFormat="1" applyFont="1" applyBorder="1" applyAlignment="1" applyProtection="1">
      <alignment vertical="center" shrinkToFit="1"/>
    </xf>
    <xf numFmtId="184" fontId="29" fillId="0" borderId="17" xfId="4" applyNumberFormat="1" applyFont="1" applyBorder="1" applyAlignment="1" applyProtection="1">
      <alignment vertical="center" shrinkToFit="1"/>
    </xf>
    <xf numFmtId="0" fontId="17" fillId="0" borderId="68" xfId="11" applyFont="1" applyBorder="1" applyAlignment="1">
      <alignment horizontal="left" vertical="center"/>
    </xf>
    <xf numFmtId="0" fontId="17" fillId="0" borderId="69" xfId="11" applyFont="1" applyBorder="1" applyAlignment="1">
      <alignment horizontal="left" vertical="center"/>
    </xf>
    <xf numFmtId="0" fontId="17" fillId="0" borderId="70" xfId="11" applyFont="1" applyBorder="1" applyProtection="1">
      <alignment vertical="center"/>
      <protection locked="0"/>
    </xf>
    <xf numFmtId="0" fontId="17" fillId="0" borderId="71" xfId="11" applyFont="1" applyBorder="1" applyProtection="1">
      <alignment vertical="center"/>
      <protection locked="0"/>
    </xf>
    <xf numFmtId="0" fontId="17" fillId="0" borderId="72" xfId="11" applyFont="1" applyBorder="1" applyProtection="1">
      <alignment vertical="center"/>
      <protection locked="0"/>
    </xf>
    <xf numFmtId="0" fontId="25" fillId="0" borderId="68" xfId="11" applyFont="1" applyBorder="1" applyAlignment="1">
      <alignment horizontal="left" vertical="center"/>
    </xf>
    <xf numFmtId="0" fontId="25" fillId="0" borderId="69" xfId="11" applyFont="1" applyBorder="1" applyAlignment="1">
      <alignment horizontal="left" vertical="center"/>
    </xf>
    <xf numFmtId="183" fontId="29" fillId="0" borderId="16" xfId="0" applyNumberFormat="1" applyFont="1" applyBorder="1" applyAlignment="1">
      <alignment vertical="center" shrinkToFit="1"/>
    </xf>
    <xf numFmtId="183" fontId="29" fillId="0" borderId="17" xfId="0" applyNumberFormat="1" applyFont="1" applyBorder="1" applyAlignment="1">
      <alignment vertical="center" shrinkToFit="1"/>
    </xf>
    <xf numFmtId="0" fontId="29" fillId="0" borderId="0" xfId="0" applyFont="1" applyAlignment="1">
      <alignment horizontal="left" vertical="center" justifyLastLine="1"/>
    </xf>
    <xf numFmtId="0" fontId="32" fillId="0" borderId="0" xfId="0" applyFont="1" applyAlignment="1">
      <alignment horizontal="center" vertical="center"/>
    </xf>
    <xf numFmtId="184" fontId="16" fillId="0" borderId="16" xfId="4" applyNumberFormat="1" applyFont="1" applyBorder="1" applyAlignment="1">
      <alignment vertical="center" shrinkToFit="1"/>
    </xf>
    <xf numFmtId="184" fontId="16" fillId="0" borderId="17" xfId="4" applyNumberFormat="1" applyFont="1" applyBorder="1" applyAlignment="1">
      <alignment vertical="center" shrinkToFit="1"/>
    </xf>
    <xf numFmtId="0" fontId="18" fillId="0" borderId="32" xfId="1" applyFont="1" applyBorder="1" applyAlignment="1">
      <alignment horizontal="center" vertical="center" shrinkToFit="1"/>
    </xf>
    <xf numFmtId="0" fontId="18" fillId="0" borderId="30" xfId="1" applyFont="1" applyBorder="1" applyAlignment="1">
      <alignment horizontal="center" vertical="center" shrinkToFit="1"/>
    </xf>
    <xf numFmtId="184" fontId="18" fillId="0" borderId="67" xfId="1" applyNumberFormat="1" applyFont="1" applyBorder="1" applyAlignment="1">
      <alignment horizontal="right" vertical="center" shrinkToFit="1"/>
    </xf>
    <xf numFmtId="0" fontId="39" fillId="0" borderId="0" xfId="1" applyFont="1" applyAlignment="1">
      <alignment horizontal="center" vertical="center"/>
    </xf>
    <xf numFmtId="0" fontId="22" fillId="0" borderId="65" xfId="1" applyFont="1" applyBorder="1" applyAlignment="1">
      <alignment horizontal="center" vertical="center" shrinkToFit="1"/>
    </xf>
    <xf numFmtId="0" fontId="22" fillId="0" borderId="17" xfId="1" applyFont="1" applyBorder="1" applyAlignment="1">
      <alignment horizontal="center" vertical="center" shrinkToFit="1"/>
    </xf>
    <xf numFmtId="0" fontId="18" fillId="0" borderId="78" xfId="1" applyFont="1" applyBorder="1" applyAlignment="1">
      <alignment horizontal="distributed" vertical="center" indent="1" shrinkToFit="1"/>
    </xf>
    <xf numFmtId="0" fontId="18" fillId="0" borderId="22" xfId="1" applyFont="1" applyBorder="1" applyAlignment="1">
      <alignment horizontal="distributed" vertical="center" indent="1" shrinkToFit="1"/>
    </xf>
    <xf numFmtId="177" fontId="18" fillId="0" borderId="21" xfId="1" applyNumberFormat="1" applyFont="1" applyBorder="1" applyAlignment="1">
      <alignment horizontal="right" vertical="center" shrinkToFit="1"/>
    </xf>
    <xf numFmtId="177" fontId="18" fillId="0" borderId="66" xfId="1" applyNumberFormat="1" applyFont="1" applyBorder="1" applyAlignment="1">
      <alignment horizontal="right" vertical="center" shrinkToFit="1"/>
    </xf>
    <xf numFmtId="0" fontId="8" fillId="0" borderId="0" xfId="5" applyFont="1" applyAlignment="1">
      <alignment horizontal="left" wrapText="1"/>
    </xf>
  </cellXfs>
  <cellStyles count="13">
    <cellStyle name="桁区切り" xfId="4" builtinId="6"/>
    <cellStyle name="桁区切り 2" xfId="2" xr:uid="{00000000-0005-0000-0000-000001000000}"/>
    <cellStyle name="桁区切り 3" xfId="7" xr:uid="{00000000-0005-0000-0000-000002000000}"/>
    <cellStyle name="通貨" xfId="3" builtinId="7"/>
    <cellStyle name="通貨 2" xfId="8" xr:uid="{00000000-0005-0000-0000-000004000000}"/>
    <cellStyle name="標準" xfId="0" builtinId="0"/>
    <cellStyle name="標準 2" xfId="1" xr:uid="{00000000-0005-0000-0000-000006000000}"/>
    <cellStyle name="標準 3" xfId="5" xr:uid="{00000000-0005-0000-0000-000007000000}"/>
    <cellStyle name="標準 3 2" xfId="6" xr:uid="{00000000-0005-0000-0000-000008000000}"/>
    <cellStyle name="標準 4" xfId="10" xr:uid="{0BA62A05-2EF6-4715-8991-FA420906847D}"/>
    <cellStyle name="標準 6" xfId="11" xr:uid="{D520C26D-CF44-4D78-B2BF-09CB542C33F4}"/>
    <cellStyle name="標準 7" xfId="12" xr:uid="{7D6A6573-46F6-48BB-A6BB-A25CC7388624}"/>
    <cellStyle name="標準 9" xfId="9" xr:uid="{745937E7-B618-463A-B142-C81C13095172}"/>
  </cellStyles>
  <dxfs count="21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numFmt numFmtId="27" formatCode="yyyy/m/d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numFmt numFmtId="182" formatCode="#,##0;&quot;▲ &quot;#,##0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numFmt numFmtId="182" formatCode="#,##0;&quot;▲ &quot;#,##0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double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numFmt numFmtId="178" formatCode="[$-411]ge\.m\.d;@"/>
      <alignment horizontal="center" vertical="center" textRotation="0" wrapText="0" indent="0" justifyLastLine="0" shrinkToFit="1" readingOrder="0"/>
      <border diagonalUp="0" diagonalDown="0">
        <left style="double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protection locked="0" hidden="0"/>
    </dxf>
    <dxf>
      <border outline="0">
        <right style="double">
          <color indexed="64"/>
        </right>
      </border>
    </dxf>
    <dxf>
      <protection locked="0" hidden="0"/>
    </dxf>
    <dxf>
      <protection locked="1" hidden="0"/>
    </dxf>
  </dxfs>
  <tableStyles count="0" defaultTableStyle="TableStyleMedium2" defaultPivotStyle="PivotStyleLight16"/>
  <colors>
    <mruColors>
      <color rgb="FFFF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firstButton="1" fmlaLink="返還請求書!$I$2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CheckBox" fmlaLink="$H$11" lockText="1" noThreeD="1"/>
</file>

<file path=xl/ctrlProps/ctrlProp17.xml><?xml version="1.0" encoding="utf-8"?>
<formControlPr xmlns="http://schemas.microsoft.com/office/spreadsheetml/2009/9/main" objectType="CheckBox" fmlaLink="$J$22" lockText="1" noThreeD="1"/>
</file>

<file path=xl/ctrlProps/ctrlProp18.xml><?xml version="1.0" encoding="utf-8"?>
<formControlPr xmlns="http://schemas.microsoft.com/office/spreadsheetml/2009/9/main" objectType="CheckBox" fmlaLink="$J$19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Radio" firstButton="1" fmlaLink="返還請求書!$L$2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fmlaLink="返還請求書!$L$20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53</xdr:row>
          <xdr:rowOff>0</xdr:rowOff>
        </xdr:from>
        <xdr:to>
          <xdr:col>0</xdr:col>
          <xdr:colOff>485775</xdr:colOff>
          <xdr:row>54</xdr:row>
          <xdr:rowOff>28575</xdr:rowOff>
        </xdr:to>
        <xdr:sp macro="" textlink="">
          <xdr:nvSpPr>
            <xdr:cNvPr id="35841" name="Check Box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0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53</xdr:row>
          <xdr:rowOff>228600</xdr:rowOff>
        </xdr:from>
        <xdr:to>
          <xdr:col>0</xdr:col>
          <xdr:colOff>485775</xdr:colOff>
          <xdr:row>55</xdr:row>
          <xdr:rowOff>28575</xdr:rowOff>
        </xdr:to>
        <xdr:sp macro="" textlink="">
          <xdr:nvSpPr>
            <xdr:cNvPr id="35842" name="Check Box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0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54</xdr:row>
          <xdr:rowOff>0</xdr:rowOff>
        </xdr:from>
        <xdr:to>
          <xdr:col>0</xdr:col>
          <xdr:colOff>485775</xdr:colOff>
          <xdr:row>55</xdr:row>
          <xdr:rowOff>28575</xdr:rowOff>
        </xdr:to>
        <xdr:sp macro="" textlink="">
          <xdr:nvSpPr>
            <xdr:cNvPr id="35845" name="Check Box 5" hidden="1">
              <a:extLst>
                <a:ext uri="{63B3BB69-23CF-44E3-9099-C40C66FF867C}">
                  <a14:compatExt spid="_x0000_s35845"/>
                </a:ext>
                <a:ext uri="{FF2B5EF4-FFF2-40B4-BE49-F238E27FC236}">
                  <a16:creationId xmlns:a16="http://schemas.microsoft.com/office/drawing/2014/main" id="{00000000-0008-0000-0000-00000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54</xdr:row>
          <xdr:rowOff>228600</xdr:rowOff>
        </xdr:from>
        <xdr:to>
          <xdr:col>0</xdr:col>
          <xdr:colOff>485775</xdr:colOff>
          <xdr:row>56</xdr:row>
          <xdr:rowOff>28575</xdr:rowOff>
        </xdr:to>
        <xdr:sp macro="" textlink="">
          <xdr:nvSpPr>
            <xdr:cNvPr id="35846" name="Check Box 6" hidden="1">
              <a:extLst>
                <a:ext uri="{63B3BB69-23CF-44E3-9099-C40C66FF867C}">
                  <a14:compatExt spid="_x0000_s35846"/>
                </a:ext>
                <a:ext uri="{FF2B5EF4-FFF2-40B4-BE49-F238E27FC236}">
                  <a16:creationId xmlns:a16="http://schemas.microsoft.com/office/drawing/2014/main" id="{00000000-0008-0000-0000-00000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43</xdr:row>
          <xdr:rowOff>9525</xdr:rowOff>
        </xdr:from>
        <xdr:to>
          <xdr:col>6</xdr:col>
          <xdr:colOff>114300</xdr:colOff>
          <xdr:row>44</xdr:row>
          <xdr:rowOff>47625</xdr:rowOff>
        </xdr:to>
        <xdr:sp macro="" textlink="">
          <xdr:nvSpPr>
            <xdr:cNvPr id="35852" name="Option Button 12" hidden="1">
              <a:extLst>
                <a:ext uri="{63B3BB69-23CF-44E3-9099-C40C66FF867C}">
                  <a14:compatExt spid="_x0000_s35852"/>
                </a:ext>
                <a:ext uri="{FF2B5EF4-FFF2-40B4-BE49-F238E27FC236}">
                  <a16:creationId xmlns:a16="http://schemas.microsoft.com/office/drawing/2014/main" id="{00000000-0008-0000-0000-00000C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952500</xdr:colOff>
          <xdr:row>42</xdr:row>
          <xdr:rowOff>247650</xdr:rowOff>
        </xdr:from>
        <xdr:to>
          <xdr:col>7</xdr:col>
          <xdr:colOff>266700</xdr:colOff>
          <xdr:row>44</xdr:row>
          <xdr:rowOff>38100</xdr:rowOff>
        </xdr:to>
        <xdr:sp macro="" textlink="">
          <xdr:nvSpPr>
            <xdr:cNvPr id="35853" name="Option Button 13" hidden="1">
              <a:extLst>
                <a:ext uri="{63B3BB69-23CF-44E3-9099-C40C66FF867C}">
                  <a14:compatExt spid="_x0000_s35853"/>
                </a:ext>
                <a:ext uri="{FF2B5EF4-FFF2-40B4-BE49-F238E27FC236}">
                  <a16:creationId xmlns:a16="http://schemas.microsoft.com/office/drawing/2014/main" id="{00000000-0008-0000-0000-00000D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42</xdr:row>
          <xdr:rowOff>171450</xdr:rowOff>
        </xdr:from>
        <xdr:to>
          <xdr:col>9</xdr:col>
          <xdr:colOff>9525</xdr:colOff>
          <xdr:row>44</xdr:row>
          <xdr:rowOff>133350</xdr:rowOff>
        </xdr:to>
        <xdr:sp macro="" textlink="">
          <xdr:nvSpPr>
            <xdr:cNvPr id="35854" name="Group Box 14" hidden="1">
              <a:extLst>
                <a:ext uri="{63B3BB69-23CF-44E3-9099-C40C66FF867C}">
                  <a14:compatExt spid="_x0000_s35854"/>
                </a:ext>
                <a:ext uri="{FF2B5EF4-FFF2-40B4-BE49-F238E27FC236}">
                  <a16:creationId xmlns:a16="http://schemas.microsoft.com/office/drawing/2014/main" id="{00000000-0008-0000-0000-00000E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42</xdr:row>
          <xdr:rowOff>0</xdr:rowOff>
        </xdr:from>
        <xdr:to>
          <xdr:col>6</xdr:col>
          <xdr:colOff>95250</xdr:colOff>
          <xdr:row>43</xdr:row>
          <xdr:rowOff>28575</xdr:rowOff>
        </xdr:to>
        <xdr:sp macro="" textlink="">
          <xdr:nvSpPr>
            <xdr:cNvPr id="35862" name="Option Button 22" hidden="1">
              <a:extLst>
                <a:ext uri="{63B3BB69-23CF-44E3-9099-C40C66FF867C}">
                  <a14:compatExt spid="_x0000_s35862"/>
                </a:ext>
                <a:ext uri="{FF2B5EF4-FFF2-40B4-BE49-F238E27FC236}">
                  <a16:creationId xmlns:a16="http://schemas.microsoft.com/office/drawing/2014/main" id="{00000000-0008-0000-0000-00001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962025</xdr:colOff>
          <xdr:row>41</xdr:row>
          <xdr:rowOff>419100</xdr:rowOff>
        </xdr:from>
        <xdr:to>
          <xdr:col>7</xdr:col>
          <xdr:colOff>257175</xdr:colOff>
          <xdr:row>43</xdr:row>
          <xdr:rowOff>28575</xdr:rowOff>
        </xdr:to>
        <xdr:sp macro="" textlink="">
          <xdr:nvSpPr>
            <xdr:cNvPr id="35863" name="Option Button 23" hidden="1">
              <a:extLst>
                <a:ext uri="{63B3BB69-23CF-44E3-9099-C40C66FF867C}">
                  <a14:compatExt spid="_x0000_s35863"/>
                </a:ext>
                <a:ext uri="{FF2B5EF4-FFF2-40B4-BE49-F238E27FC236}">
                  <a16:creationId xmlns:a16="http://schemas.microsoft.com/office/drawing/2014/main" id="{00000000-0008-0000-0000-00001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41</xdr:row>
          <xdr:rowOff>266700</xdr:rowOff>
        </xdr:from>
        <xdr:to>
          <xdr:col>7</xdr:col>
          <xdr:colOff>409575</xdr:colOff>
          <xdr:row>44</xdr:row>
          <xdr:rowOff>57150</xdr:rowOff>
        </xdr:to>
        <xdr:sp macro="" textlink="">
          <xdr:nvSpPr>
            <xdr:cNvPr id="35865" name="Group Box 25" hidden="1">
              <a:extLst>
                <a:ext uri="{63B3BB69-23CF-44E3-9099-C40C66FF867C}">
                  <a14:compatExt spid="_x0000_s35865"/>
                </a:ext>
                <a:ext uri="{FF2B5EF4-FFF2-40B4-BE49-F238E27FC236}">
                  <a16:creationId xmlns:a16="http://schemas.microsoft.com/office/drawing/2014/main" id="{00000000-0008-0000-0000-000019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44</xdr:row>
          <xdr:rowOff>19050</xdr:rowOff>
        </xdr:from>
        <xdr:to>
          <xdr:col>6</xdr:col>
          <xdr:colOff>95250</xdr:colOff>
          <xdr:row>45</xdr:row>
          <xdr:rowOff>47625</xdr:rowOff>
        </xdr:to>
        <xdr:sp macro="" textlink="">
          <xdr:nvSpPr>
            <xdr:cNvPr id="35872" name="Option Button 32" hidden="1">
              <a:extLst>
                <a:ext uri="{63B3BB69-23CF-44E3-9099-C40C66FF867C}">
                  <a14:compatExt spid="_x0000_s35872"/>
                </a:ext>
                <a:ext uri="{FF2B5EF4-FFF2-40B4-BE49-F238E27FC236}">
                  <a16:creationId xmlns:a16="http://schemas.microsoft.com/office/drawing/2014/main" id="{00000000-0008-0000-0000-000020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971550</xdr:colOff>
          <xdr:row>43</xdr:row>
          <xdr:rowOff>257175</xdr:rowOff>
        </xdr:from>
        <xdr:to>
          <xdr:col>7</xdr:col>
          <xdr:colOff>247650</xdr:colOff>
          <xdr:row>45</xdr:row>
          <xdr:rowOff>47625</xdr:rowOff>
        </xdr:to>
        <xdr:sp macro="" textlink="">
          <xdr:nvSpPr>
            <xdr:cNvPr id="35873" name="Option Button 33" hidden="1">
              <a:extLst>
                <a:ext uri="{63B3BB69-23CF-44E3-9099-C40C66FF867C}">
                  <a14:compatExt spid="_x0000_s35873"/>
                </a:ext>
                <a:ext uri="{FF2B5EF4-FFF2-40B4-BE49-F238E27FC236}">
                  <a16:creationId xmlns:a16="http://schemas.microsoft.com/office/drawing/2014/main" id="{00000000-0008-0000-0000-00002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43</xdr:row>
          <xdr:rowOff>257175</xdr:rowOff>
        </xdr:from>
        <xdr:to>
          <xdr:col>9</xdr:col>
          <xdr:colOff>38100</xdr:colOff>
          <xdr:row>45</xdr:row>
          <xdr:rowOff>133350</xdr:rowOff>
        </xdr:to>
        <xdr:sp macro="" textlink="">
          <xdr:nvSpPr>
            <xdr:cNvPr id="35874" name="Group Box 34" hidden="1">
              <a:extLst>
                <a:ext uri="{63B3BB69-23CF-44E3-9099-C40C66FF867C}">
                  <a14:compatExt spid="_x0000_s35874"/>
                </a:ext>
                <a:ext uri="{FF2B5EF4-FFF2-40B4-BE49-F238E27FC236}">
                  <a16:creationId xmlns:a16="http://schemas.microsoft.com/office/drawing/2014/main" id="{00000000-0008-0000-0000-00002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5</xdr:row>
      <xdr:rowOff>119062</xdr:rowOff>
    </xdr:from>
    <xdr:to>
      <xdr:col>16</xdr:col>
      <xdr:colOff>404812</xdr:colOff>
      <xdr:row>9</xdr:row>
      <xdr:rowOff>214312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346406" y="1357312"/>
          <a:ext cx="3667125" cy="1083469"/>
        </a:xfrm>
        <a:prstGeom prst="rect">
          <a:avLst/>
        </a:prstGeom>
        <a:noFill/>
        <a:ln w="76200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ご自由にお使いください。</a:t>
          </a:r>
          <a:endParaRPr kumimoji="1" lang="en-US" altLang="ja-JP" sz="1600" b="1"/>
        </a:p>
        <a:p>
          <a:r>
            <a:rPr kumimoji="1" lang="ja-JP" altLang="en-US" sz="1600" b="1"/>
            <a:t>搬入券の内容を入力すると、搬入量の管理ができます。</a:t>
          </a:r>
        </a:p>
      </xdr:txBody>
    </xdr:sp>
    <xdr:clientData/>
  </xdr:twoCellAnchor>
  <xdr:twoCellAnchor>
    <xdr:from>
      <xdr:col>14</xdr:col>
      <xdr:colOff>285751</xdr:colOff>
      <xdr:row>17</xdr:row>
      <xdr:rowOff>130967</xdr:rowOff>
    </xdr:from>
    <xdr:to>
      <xdr:col>15</xdr:col>
      <xdr:colOff>214314</xdr:colOff>
      <xdr:row>19</xdr:row>
      <xdr:rowOff>226218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025189" y="4357686"/>
          <a:ext cx="738188" cy="59531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11</xdr:row>
      <xdr:rowOff>157162</xdr:rowOff>
    </xdr:from>
    <xdr:to>
      <xdr:col>5</xdr:col>
      <xdr:colOff>647700</xdr:colOff>
      <xdr:row>11</xdr:row>
      <xdr:rowOff>261937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10800000">
          <a:off x="4600575" y="2081212"/>
          <a:ext cx="476250" cy="10477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12</xdr:row>
      <xdr:rowOff>157162</xdr:rowOff>
    </xdr:from>
    <xdr:to>
      <xdr:col>3</xdr:col>
      <xdr:colOff>402431</xdr:colOff>
      <xdr:row>13</xdr:row>
      <xdr:rowOff>157162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10800000">
          <a:off x="3028950" y="2509837"/>
          <a:ext cx="107156" cy="17145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9525</xdr:colOff>
      <xdr:row>10</xdr:row>
      <xdr:rowOff>171450</xdr:rowOff>
    </xdr:from>
    <xdr:to>
      <xdr:col>9</xdr:col>
      <xdr:colOff>304800</xdr:colOff>
      <xdr:row>11</xdr:row>
      <xdr:rowOff>361950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219700" y="1905000"/>
          <a:ext cx="238125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コピーして値を管理表に貼り付ける</a:t>
          </a:r>
        </a:p>
      </xdr:txBody>
    </xdr:sp>
    <xdr:clientData/>
  </xdr:twoCellAnchor>
  <xdr:twoCellAnchor>
    <xdr:from>
      <xdr:col>2</xdr:col>
      <xdr:colOff>171450</xdr:colOff>
      <xdr:row>19</xdr:row>
      <xdr:rowOff>4762</xdr:rowOff>
    </xdr:from>
    <xdr:to>
      <xdr:col>2</xdr:col>
      <xdr:colOff>647700</xdr:colOff>
      <xdr:row>19</xdr:row>
      <xdr:rowOff>109537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rot="10800000">
          <a:off x="1943100" y="3605212"/>
          <a:ext cx="476250" cy="10477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809625</xdr:colOff>
      <xdr:row>18</xdr:row>
      <xdr:rowOff>38100</xdr:rowOff>
    </xdr:from>
    <xdr:to>
      <xdr:col>5</xdr:col>
      <xdr:colOff>533400</xdr:colOff>
      <xdr:row>19</xdr:row>
      <xdr:rowOff>228600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581275" y="3448050"/>
          <a:ext cx="238125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コピーして値を管理表に貼り付ける</a:t>
          </a:r>
        </a:p>
      </xdr:txBody>
    </xdr:sp>
    <xdr:clientData/>
  </xdr:twoCellAnchor>
  <xdr:twoCellAnchor>
    <xdr:from>
      <xdr:col>2</xdr:col>
      <xdr:colOff>828676</xdr:colOff>
      <xdr:row>14</xdr:row>
      <xdr:rowOff>28575</xdr:rowOff>
    </xdr:from>
    <xdr:to>
      <xdr:col>4</xdr:col>
      <xdr:colOff>800100</xdr:colOff>
      <xdr:row>15</xdr:row>
      <xdr:rowOff>161925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600326" y="2733675"/>
          <a:ext cx="1743074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区分は自分で入力する</a:t>
          </a:r>
          <a:endParaRPr kumimoji="1" lang="ja-JP" altLang="en-U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523874</xdr:colOff>
      <xdr:row>31</xdr:row>
      <xdr:rowOff>19050</xdr:rowOff>
    </xdr:from>
    <xdr:to>
      <xdr:col>7</xdr:col>
      <xdr:colOff>778626</xdr:colOff>
      <xdr:row>35</xdr:row>
      <xdr:rowOff>38100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4" y="8258175"/>
          <a:ext cx="1045327" cy="1009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528637</xdr:colOff>
      <xdr:row>0</xdr:row>
      <xdr:rowOff>488156</xdr:rowOff>
    </xdr:from>
    <xdr:to>
      <xdr:col>13</xdr:col>
      <xdr:colOff>169068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9363075" y="488156"/>
          <a:ext cx="3557587" cy="1226344"/>
        </a:xfrm>
        <a:prstGeom prst="rect">
          <a:avLst/>
        </a:prstGeom>
        <a:solidFill>
          <a:srgbClr val="FFC00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返金の場合</a:t>
          </a:r>
          <a:endParaRPr kumimoji="1" lang="en-US" altLang="ja-JP" sz="1400" b="1"/>
        </a:p>
        <a:p>
          <a:endParaRPr kumimoji="1" lang="en-US" altLang="ja-JP" sz="1400" b="1"/>
        </a:p>
        <a:p>
          <a:r>
            <a:rPr kumimoji="1" lang="ja-JP" altLang="en-US" sz="1200" b="0"/>
            <a:t>振込先が必要なので、このシートを添付する。</a:t>
          </a:r>
          <a:endParaRPr kumimoji="1" lang="en-US" altLang="ja-JP" sz="1200" b="0"/>
        </a:p>
        <a:p>
          <a:r>
            <a:rPr kumimoji="1" lang="ja-JP" altLang="en-US" sz="1200" b="0"/>
            <a:t>搬入明細も一緒に添付すること。</a:t>
          </a:r>
          <a:endParaRPr kumimoji="1" lang="en-US" altLang="ja-JP" sz="1200" b="0"/>
        </a:p>
        <a:p>
          <a:endParaRPr kumimoji="1" lang="ja-JP" altLang="en-US" sz="1200" b="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22</xdr:row>
          <xdr:rowOff>9525</xdr:rowOff>
        </xdr:from>
        <xdr:to>
          <xdr:col>3</xdr:col>
          <xdr:colOff>542925</xdr:colOff>
          <xdr:row>22</xdr:row>
          <xdr:rowOff>333375</xdr:rowOff>
        </xdr:to>
        <xdr:sp macro="" textlink="">
          <xdr:nvSpPr>
            <xdr:cNvPr id="39939" name="Option Button 3" hidden="1">
              <a:extLst>
                <a:ext uri="{63B3BB69-23CF-44E3-9099-C40C66FF867C}">
                  <a14:compatExt spid="_x0000_s39939"/>
                </a:ext>
                <a:ext uri="{FF2B5EF4-FFF2-40B4-BE49-F238E27FC236}">
                  <a16:creationId xmlns:a16="http://schemas.microsoft.com/office/drawing/2014/main" id="{00000000-0008-0000-0700-00000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1143000</xdr:colOff>
          <xdr:row>22</xdr:row>
          <xdr:rowOff>0</xdr:rowOff>
        </xdr:from>
        <xdr:to>
          <xdr:col>4</xdr:col>
          <xdr:colOff>219075</xdr:colOff>
          <xdr:row>22</xdr:row>
          <xdr:rowOff>390525</xdr:rowOff>
        </xdr:to>
        <xdr:sp macro="" textlink="">
          <xdr:nvSpPr>
            <xdr:cNvPr id="39940" name="Option Button 4" hidden="1">
              <a:extLst>
                <a:ext uri="{63B3BB69-23CF-44E3-9099-C40C66FF867C}">
                  <a14:compatExt spid="_x0000_s39940"/>
                </a:ext>
                <a:ext uri="{FF2B5EF4-FFF2-40B4-BE49-F238E27FC236}">
                  <a16:creationId xmlns:a16="http://schemas.microsoft.com/office/drawing/2014/main" id="{00000000-0008-0000-0700-00000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542925</xdr:colOff>
          <xdr:row>9</xdr:row>
          <xdr:rowOff>19050</xdr:rowOff>
        </xdr:from>
        <xdr:to>
          <xdr:col>7</xdr:col>
          <xdr:colOff>847725</xdr:colOff>
          <xdr:row>9</xdr:row>
          <xdr:rowOff>266700</xdr:rowOff>
        </xdr:to>
        <xdr:sp macro="" textlink="">
          <xdr:nvSpPr>
            <xdr:cNvPr id="39941" name="Check Box 5" hidden="1">
              <a:extLst>
                <a:ext uri="{63B3BB69-23CF-44E3-9099-C40C66FF867C}">
                  <a14:compatExt spid="_x0000_s39941"/>
                </a:ext>
                <a:ext uri="{FF2B5EF4-FFF2-40B4-BE49-F238E27FC236}">
                  <a16:creationId xmlns:a16="http://schemas.microsoft.com/office/drawing/2014/main" id="{00000000-0008-0000-0700-00000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93</xdr:row>
      <xdr:rowOff>76200</xdr:rowOff>
    </xdr:from>
    <xdr:to>
      <xdr:col>8</xdr:col>
      <xdr:colOff>523875</xdr:colOff>
      <xdr:row>96</xdr:row>
      <xdr:rowOff>47626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133975" y="1266825"/>
          <a:ext cx="2257425" cy="733426"/>
        </a:xfrm>
        <a:prstGeom prst="wedgeRectCallout">
          <a:avLst>
            <a:gd name="adj1" fmla="val -63936"/>
            <a:gd name="adj2" fmla="val -25632"/>
          </a:avLst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区分別の明細書印刷は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セル</a:t>
          </a:r>
          <a:r>
            <a:rPr kumimoji="1" lang="en-US" altLang="ja-JP" sz="1100">
              <a:solidFill>
                <a:sysClr val="windowText" lastClr="000000"/>
              </a:solidFill>
            </a:rPr>
            <a:t>B1</a:t>
          </a:r>
          <a:r>
            <a:rPr kumimoji="1" lang="ja-JP" altLang="en-US" sz="1100">
              <a:solidFill>
                <a:sysClr val="windowText" lastClr="000000"/>
              </a:solidFill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</a:rPr>
            <a:t>D94</a:t>
          </a:r>
          <a:r>
            <a:rPr kumimoji="1" lang="ja-JP" altLang="en-US" sz="1100">
              <a:solidFill>
                <a:sysClr val="windowText" lastClr="000000"/>
              </a:solidFill>
            </a:rPr>
            <a:t>まで選択して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印刷範囲設定をし印刷する。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523874</xdr:colOff>
      <xdr:row>31</xdr:row>
      <xdr:rowOff>19050</xdr:rowOff>
    </xdr:from>
    <xdr:to>
      <xdr:col>7</xdr:col>
      <xdr:colOff>778626</xdr:colOff>
      <xdr:row>35</xdr:row>
      <xdr:rowOff>38100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4" y="8258175"/>
          <a:ext cx="1045327" cy="10096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20</xdr:row>
          <xdr:rowOff>19050</xdr:rowOff>
        </xdr:from>
        <xdr:to>
          <xdr:col>10</xdr:col>
          <xdr:colOff>76200</xdr:colOff>
          <xdr:row>21</xdr:row>
          <xdr:rowOff>28575</xdr:rowOff>
        </xdr:to>
        <xdr:sp macro="" textlink="">
          <xdr:nvSpPr>
            <xdr:cNvPr id="49155" name="Check Box 3" hidden="1">
              <a:extLst>
                <a:ext uri="{63B3BB69-23CF-44E3-9099-C40C66FF867C}">
                  <a14:compatExt spid="_x0000_s49155"/>
                </a:ext>
                <a:ext uri="{FF2B5EF4-FFF2-40B4-BE49-F238E27FC236}">
                  <a16:creationId xmlns:a16="http://schemas.microsoft.com/office/drawing/2014/main" id="{00000000-0008-0000-0A00-00000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16</xdr:row>
          <xdr:rowOff>228600</xdr:rowOff>
        </xdr:from>
        <xdr:to>
          <xdr:col>10</xdr:col>
          <xdr:colOff>66675</xdr:colOff>
          <xdr:row>17</xdr:row>
          <xdr:rowOff>228600</xdr:rowOff>
        </xdr:to>
        <xdr:sp macro="" textlink="">
          <xdr:nvSpPr>
            <xdr:cNvPr id="49156" name="Check Box 4" hidden="1">
              <a:extLst>
                <a:ext uri="{63B3BB69-23CF-44E3-9099-C40C66FF867C}">
                  <a14:compatExt spid="_x0000_s49156"/>
                </a:ext>
                <a:ext uri="{FF2B5EF4-FFF2-40B4-BE49-F238E27FC236}">
                  <a16:creationId xmlns:a16="http://schemas.microsoft.com/office/drawing/2014/main" id="{00000000-0008-0000-0A00-000004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BEDB3C86-1987-42A3-9E57-3BFD60EB5BD0}" autoFormatId="20" applyNumberFormats="0" applyBorderFormats="0" applyFontFormats="0" applyPatternFormats="0" applyAlignmentFormats="0" applyWidthHeightFormats="0">
  <queryTableRefresh nextId="6">
    <queryTableFields count="5">
      <queryTableField id="1" name="区別" tableColumnId="1"/>
      <queryTableField id="2" name="年 月 日" tableColumnId="2"/>
      <queryTableField id="3" name="証明書No." tableColumnId="3"/>
      <queryTableField id="4" name="搬入量(kg)" tableColumnId="4"/>
      <queryTableField id="5" name="入金額" tableColumnId="5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23B454-C362-468C-8C66-5B128C91399A}" name="テーブル1" displayName="テーブル1" ref="A2:E93" totalsRowShown="0" headerRowDxfId="20" dataDxfId="19" tableBorderDxfId="18">
  <autoFilter ref="A2:E93" xr:uid="{4B23B454-C362-468C-8C66-5B128C91399A}"/>
  <tableColumns count="5">
    <tableColumn id="1" xr3:uid="{38B61CA1-E3DA-4DE4-9AB6-F837E06EFCB9}" name="区分別" dataDxfId="17" totalsRowDxfId="16" dataCellStyle="標準 2"/>
    <tableColumn id="2" xr3:uid="{65B419B2-A4DF-4527-B69C-82BC12FB9254}" name="年 月 日" dataDxfId="15" totalsRowDxfId="14" dataCellStyle="標準 2"/>
    <tableColumn id="3" xr3:uid="{9AB5CD32-8360-4761-9E46-A96CAF93A544}" name="証明書No." dataDxfId="13" totalsRowDxfId="12" dataCellStyle="標準 2"/>
    <tableColumn id="4" xr3:uid="{394A5851-7548-481F-A349-DB9779B8AFD0}" name="搬入量(kg)" dataDxfId="11" totalsRowDxfId="10" dataCellStyle="標準 2"/>
    <tableColumn id="5" xr3:uid="{378B4DD6-5C2A-40BF-AC49-DC23BC7EF83D}" name="入金額" dataDxfId="9" totalsRowDxfId="8" dataCellStyle="標準 2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2E2558C-1B1C-4E2B-B637-EEE74F3113BD}" name="テーブル1_2" displayName="テーブル1_2" ref="A1:E93" tableType="queryTable" totalsRowShown="0">
  <autoFilter ref="A1:E93" xr:uid="{C2E2558C-1B1C-4E2B-B637-EEE74F3113BD}"/>
  <tableColumns count="5">
    <tableColumn id="1" xr3:uid="{DFB92F00-02A8-45D2-965D-E7ABBF40C363}" uniqueName="1" name="区別" queryTableFieldId="1"/>
    <tableColumn id="2" xr3:uid="{C4F7A0D7-891F-4E93-A008-98E78E5AE929}" uniqueName="2" name="年 月 日" queryTableFieldId="2" dataDxfId="7"/>
    <tableColumn id="3" xr3:uid="{5B08B34E-141A-4F57-AD82-F64265A18A2E}" uniqueName="3" name="証明書No." queryTableFieldId="3"/>
    <tableColumn id="4" xr3:uid="{AFD4D51B-FC34-456A-88A8-FD108A170CD8}" uniqueName="4" name="搬入量(kg)" queryTableFieldId="4"/>
    <tableColumn id="5" xr3:uid="{C8EF311E-05CB-44A1-8505-5C9709832F98}" uniqueName="5" name="入金額" queryTableField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6" Type="http://schemas.openxmlformats.org/officeDocument/2006/relationships/comments" Target="../comments3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D8BB6-A7CD-4ADE-AF5F-814C695B2B72}">
  <sheetPr>
    <pageSetUpPr fitToPage="1"/>
  </sheetPr>
  <dimension ref="A1:M58"/>
  <sheetViews>
    <sheetView tabSelected="1" zoomScaleNormal="100" workbookViewId="0">
      <selection activeCell="C12" sqref="C12:D12"/>
    </sheetView>
  </sheetViews>
  <sheetFormatPr defaultColWidth="10" defaultRowHeight="17.25" customHeight="1"/>
  <cols>
    <col min="1" max="2" width="6.625" style="56" customWidth="1"/>
    <col min="3" max="3" width="6.125" style="56" customWidth="1"/>
    <col min="4" max="4" width="11.5" style="56" customWidth="1"/>
    <col min="5" max="5" width="10.625" style="56" customWidth="1"/>
    <col min="6" max="6" width="11.625" style="56" customWidth="1"/>
    <col min="7" max="7" width="14" style="56" customWidth="1"/>
    <col min="8" max="8" width="6.875" style="56" customWidth="1"/>
    <col min="9" max="9" width="11.5" style="56" customWidth="1"/>
    <col min="10" max="10" width="17.5" style="56" customWidth="1"/>
    <col min="11" max="11" width="6" style="56" customWidth="1"/>
    <col min="12" max="12" width="6.375" style="56" hidden="1" customWidth="1"/>
    <col min="13" max="16384" width="10" style="56"/>
  </cols>
  <sheetData>
    <row r="1" spans="1:11" ht="20.100000000000001" customHeight="1">
      <c r="A1" s="246" t="s">
        <v>57</v>
      </c>
      <c r="B1" s="246"/>
      <c r="C1" s="246"/>
      <c r="D1" s="246"/>
      <c r="E1" s="246"/>
      <c r="F1" s="246"/>
      <c r="G1" s="246"/>
      <c r="H1" s="246"/>
      <c r="I1" s="246"/>
      <c r="J1" s="246"/>
      <c r="K1" s="55"/>
    </row>
    <row r="2" spans="1:11" ht="17.25" customHeight="1">
      <c r="A2" s="247"/>
      <c r="B2" s="247"/>
      <c r="C2" s="247"/>
    </row>
    <row r="3" spans="1:11" ht="17.25" customHeight="1">
      <c r="A3" s="58"/>
      <c r="B3" s="58"/>
      <c r="C3" s="58"/>
    </row>
    <row r="4" spans="1:11" ht="17.25" customHeight="1">
      <c r="A4" s="57" t="s">
        <v>80</v>
      </c>
      <c r="B4" s="57"/>
      <c r="C4" s="58"/>
    </row>
    <row r="5" spans="1:11" ht="17.25" customHeight="1">
      <c r="A5" s="113" t="s">
        <v>106</v>
      </c>
      <c r="B5" s="113"/>
    </row>
    <row r="6" spans="1:11" ht="17.25" customHeight="1">
      <c r="A6" s="113" t="s">
        <v>107</v>
      </c>
      <c r="B6" s="113"/>
    </row>
    <row r="7" spans="1:11" ht="17.25" customHeight="1">
      <c r="A7" s="113" t="s">
        <v>108</v>
      </c>
      <c r="B7" s="113"/>
    </row>
    <row r="8" spans="1:11" ht="17.25" customHeight="1">
      <c r="A8" s="113" t="s">
        <v>109</v>
      </c>
      <c r="B8" s="113"/>
    </row>
    <row r="9" spans="1:11" ht="17.25" customHeight="1">
      <c r="A9" s="113" t="s">
        <v>110</v>
      </c>
      <c r="B9" s="113"/>
    </row>
    <row r="10" spans="1:11" ht="17.25" customHeight="1">
      <c r="A10" s="113" t="s">
        <v>111</v>
      </c>
      <c r="B10" s="113"/>
    </row>
    <row r="11" spans="1:11" ht="17.25" customHeight="1">
      <c r="A11" s="59"/>
      <c r="B11" s="59"/>
    </row>
    <row r="12" spans="1:11" ht="17.25" customHeight="1">
      <c r="A12" s="59" t="s">
        <v>94</v>
      </c>
      <c r="B12" s="59"/>
      <c r="C12" s="251"/>
      <c r="D12" s="251"/>
      <c r="H12" s="98"/>
      <c r="I12" s="56" t="str">
        <f>IF(COUNTA(C12,D13,D14,H14,D15,H15,D16,D17,H17,D18,H18,D19)=12,"","入力必須項目です、未入力があります。")</f>
        <v>入力必須項目です、未入力があります。</v>
      </c>
    </row>
    <row r="13" spans="1:11" ht="17.25" customHeight="1">
      <c r="A13" s="231" t="s">
        <v>81</v>
      </c>
      <c r="B13" s="232"/>
      <c r="C13" s="232"/>
      <c r="D13" s="248"/>
      <c r="E13" s="249"/>
      <c r="F13" s="249"/>
      <c r="G13" s="249"/>
      <c r="H13" s="249"/>
      <c r="I13" s="249"/>
      <c r="J13" s="250"/>
    </row>
    <row r="14" spans="1:11" ht="17.25" customHeight="1">
      <c r="A14" s="231" t="s">
        <v>86</v>
      </c>
      <c r="B14" s="232"/>
      <c r="C14" s="232"/>
      <c r="D14" s="228"/>
      <c r="E14" s="229"/>
      <c r="F14" s="230"/>
      <c r="G14" s="60" t="s">
        <v>82</v>
      </c>
      <c r="H14" s="228"/>
      <c r="I14" s="229"/>
      <c r="J14" s="230"/>
    </row>
    <row r="15" spans="1:11" ht="17.25" customHeight="1">
      <c r="A15" s="231" t="s">
        <v>85</v>
      </c>
      <c r="B15" s="232"/>
      <c r="C15" s="232"/>
      <c r="D15" s="228"/>
      <c r="E15" s="229"/>
      <c r="F15" s="230"/>
      <c r="G15" s="60" t="s">
        <v>88</v>
      </c>
      <c r="H15" s="228"/>
      <c r="I15" s="229"/>
      <c r="J15" s="230"/>
    </row>
    <row r="16" spans="1:11" ht="17.25" customHeight="1">
      <c r="A16" s="231" t="s">
        <v>58</v>
      </c>
      <c r="B16" s="232"/>
      <c r="C16" s="232"/>
      <c r="D16" s="228"/>
      <c r="E16" s="229"/>
      <c r="F16" s="229"/>
      <c r="G16" s="229"/>
      <c r="H16" s="229"/>
      <c r="I16" s="229"/>
      <c r="J16" s="230"/>
    </row>
    <row r="17" spans="1:10" ht="17.25" customHeight="1">
      <c r="A17" s="231" t="s">
        <v>76</v>
      </c>
      <c r="B17" s="232"/>
      <c r="C17" s="232"/>
      <c r="D17" s="225"/>
      <c r="E17" s="226"/>
      <c r="F17" s="227"/>
      <c r="G17" s="69" t="s">
        <v>75</v>
      </c>
      <c r="H17" s="228"/>
      <c r="I17" s="229"/>
      <c r="J17" s="230"/>
    </row>
    <row r="18" spans="1:10" ht="17.25" customHeight="1">
      <c r="A18" s="231" t="s">
        <v>59</v>
      </c>
      <c r="B18" s="232"/>
      <c r="C18" s="232"/>
      <c r="D18" s="289"/>
      <c r="E18" s="290"/>
      <c r="F18" s="290"/>
      <c r="G18" s="96" t="s">
        <v>60</v>
      </c>
      <c r="H18" s="290"/>
      <c r="I18" s="290"/>
      <c r="J18" s="291"/>
    </row>
    <row r="19" spans="1:10" ht="17.25" customHeight="1">
      <c r="A19" s="231" t="s">
        <v>61</v>
      </c>
      <c r="B19" s="232"/>
      <c r="C19" s="232"/>
      <c r="D19" s="292"/>
      <c r="E19" s="293"/>
      <c r="F19" s="294"/>
      <c r="G19" s="70" t="s">
        <v>78</v>
      </c>
      <c r="H19" s="295" t="s">
        <v>62</v>
      </c>
      <c r="I19" s="295"/>
      <c r="J19" s="296"/>
    </row>
    <row r="20" spans="1:10" ht="17.25" customHeight="1">
      <c r="A20" s="231" t="s">
        <v>63</v>
      </c>
      <c r="B20" s="232"/>
      <c r="C20" s="232"/>
      <c r="D20" s="286" t="s">
        <v>95</v>
      </c>
      <c r="E20" s="231"/>
      <c r="F20" s="232"/>
      <c r="G20" s="287" t="s">
        <v>56</v>
      </c>
      <c r="H20" s="287"/>
      <c r="I20" s="287"/>
      <c r="J20" s="288"/>
    </row>
    <row r="21" spans="1:10" ht="17.25" customHeight="1">
      <c r="A21" s="71"/>
      <c r="B21" s="71"/>
      <c r="C21" s="71"/>
      <c r="D21" s="73"/>
      <c r="E21" s="73"/>
      <c r="F21" s="73"/>
      <c r="G21" s="94"/>
      <c r="H21" s="73"/>
      <c r="I21" s="73"/>
      <c r="J21" s="73"/>
    </row>
    <row r="22" spans="1:10" ht="17.25" customHeight="1">
      <c r="A22" s="231" t="s">
        <v>83</v>
      </c>
      <c r="B22" s="232"/>
      <c r="C22" s="232"/>
      <c r="D22" s="233"/>
      <c r="E22" s="234"/>
      <c r="F22" s="234"/>
      <c r="G22" s="234"/>
      <c r="H22" s="234"/>
      <c r="I22" s="234"/>
      <c r="J22" s="235"/>
    </row>
    <row r="23" spans="1:10" ht="17.25" customHeight="1">
      <c r="A23" s="231" t="s">
        <v>87</v>
      </c>
      <c r="B23" s="232"/>
      <c r="C23" s="232"/>
      <c r="D23" s="236"/>
      <c r="E23" s="233"/>
      <c r="F23" s="235"/>
      <c r="G23" s="60" t="s">
        <v>84</v>
      </c>
      <c r="H23" s="236"/>
      <c r="I23" s="236"/>
      <c r="J23" s="236"/>
    </row>
    <row r="24" spans="1:10" ht="17.25" customHeight="1">
      <c r="A24" s="71"/>
      <c r="B24" s="71"/>
      <c r="C24" s="71"/>
      <c r="D24" s="72"/>
      <c r="E24" s="72"/>
      <c r="F24" s="72"/>
      <c r="G24" s="73"/>
      <c r="H24" s="73"/>
      <c r="I24" s="73"/>
      <c r="J24" s="73"/>
    </row>
    <row r="25" spans="1:10" ht="17.25" customHeight="1">
      <c r="A25" s="196" t="s">
        <v>225</v>
      </c>
      <c r="B25" s="71"/>
      <c r="C25" s="71"/>
      <c r="D25" s="72"/>
      <c r="E25" s="72"/>
      <c r="F25" s="72"/>
      <c r="G25" s="73"/>
      <c r="H25" s="73"/>
      <c r="I25" s="73"/>
      <c r="J25" s="73"/>
    </row>
    <row r="26" spans="1:10" ht="18" customHeight="1">
      <c r="C26" s="74"/>
      <c r="D26" s="237" t="s">
        <v>64</v>
      </c>
      <c r="E26" s="237"/>
      <c r="F26" s="237"/>
      <c r="G26" s="237"/>
      <c r="H26" s="237"/>
      <c r="I26" s="238" t="s">
        <v>65</v>
      </c>
      <c r="J26" s="238"/>
    </row>
    <row r="27" spans="1:10" ht="17.25" customHeight="1" thickBot="1">
      <c r="A27" s="130" t="s">
        <v>119</v>
      </c>
      <c r="B27" s="130" t="s">
        <v>120</v>
      </c>
      <c r="C27" s="239" t="s">
        <v>66</v>
      </c>
      <c r="D27" s="240"/>
      <c r="E27" s="239" t="s">
        <v>67</v>
      </c>
      <c r="F27" s="240"/>
      <c r="G27" s="241" t="s">
        <v>68</v>
      </c>
      <c r="H27" s="241"/>
      <c r="I27" s="242" t="s">
        <v>69</v>
      </c>
      <c r="J27" s="243"/>
    </row>
    <row r="28" spans="1:10" ht="17.25" customHeight="1">
      <c r="A28" s="145"/>
      <c r="B28" s="199"/>
      <c r="C28" s="244"/>
      <c r="D28" s="245"/>
      <c r="E28" s="244"/>
      <c r="F28" s="245"/>
      <c r="G28" s="252"/>
      <c r="H28" s="253"/>
      <c r="I28" s="254">
        <f>SUM(C28:G28)</f>
        <v>0</v>
      </c>
      <c r="J28" s="255"/>
    </row>
    <row r="29" spans="1:10" ht="17.25" customHeight="1">
      <c r="A29" s="146"/>
      <c r="B29" s="147"/>
      <c r="C29" s="256"/>
      <c r="D29" s="257"/>
      <c r="E29" s="256"/>
      <c r="F29" s="257"/>
      <c r="G29" s="258"/>
      <c r="H29" s="259"/>
      <c r="I29" s="254">
        <f t="shared" ref="I29:I39" si="0">SUM(C29:G29)</f>
        <v>0</v>
      </c>
      <c r="J29" s="255"/>
    </row>
    <row r="30" spans="1:10" ht="17.25" customHeight="1">
      <c r="A30" s="146"/>
      <c r="B30" s="147"/>
      <c r="C30" s="256"/>
      <c r="D30" s="257"/>
      <c r="E30" s="256"/>
      <c r="F30" s="257"/>
      <c r="G30" s="258"/>
      <c r="H30" s="259"/>
      <c r="I30" s="254">
        <f t="shared" si="0"/>
        <v>0</v>
      </c>
      <c r="J30" s="255"/>
    </row>
    <row r="31" spans="1:10" ht="17.25" customHeight="1">
      <c r="A31" s="146"/>
      <c r="B31" s="147"/>
      <c r="C31" s="256"/>
      <c r="D31" s="257"/>
      <c r="E31" s="256"/>
      <c r="F31" s="257"/>
      <c r="G31" s="258"/>
      <c r="H31" s="259"/>
      <c r="I31" s="254">
        <f t="shared" si="0"/>
        <v>0</v>
      </c>
      <c r="J31" s="255"/>
    </row>
    <row r="32" spans="1:10" ht="17.25" customHeight="1">
      <c r="A32" s="146"/>
      <c r="B32" s="147"/>
      <c r="C32" s="256"/>
      <c r="D32" s="257"/>
      <c r="E32" s="256"/>
      <c r="F32" s="257"/>
      <c r="G32" s="258"/>
      <c r="H32" s="259"/>
      <c r="I32" s="254">
        <f t="shared" si="0"/>
        <v>0</v>
      </c>
      <c r="J32" s="255"/>
    </row>
    <row r="33" spans="1:13" ht="17.25" customHeight="1">
      <c r="A33" s="146"/>
      <c r="B33" s="147"/>
      <c r="C33" s="256"/>
      <c r="D33" s="257"/>
      <c r="E33" s="256"/>
      <c r="F33" s="257"/>
      <c r="G33" s="258"/>
      <c r="H33" s="259"/>
      <c r="I33" s="254">
        <f t="shared" si="0"/>
        <v>0</v>
      </c>
      <c r="J33" s="255"/>
    </row>
    <row r="34" spans="1:13" ht="17.25" customHeight="1">
      <c r="A34" s="146"/>
      <c r="B34" s="147"/>
      <c r="C34" s="256"/>
      <c r="D34" s="257"/>
      <c r="E34" s="256"/>
      <c r="F34" s="257"/>
      <c r="G34" s="258"/>
      <c r="H34" s="259"/>
      <c r="I34" s="254">
        <f t="shared" si="0"/>
        <v>0</v>
      </c>
      <c r="J34" s="255"/>
    </row>
    <row r="35" spans="1:13" ht="17.25" customHeight="1">
      <c r="A35" s="146"/>
      <c r="B35" s="147"/>
      <c r="C35" s="256"/>
      <c r="D35" s="257"/>
      <c r="E35" s="256"/>
      <c r="F35" s="257"/>
      <c r="G35" s="258"/>
      <c r="H35" s="259"/>
      <c r="I35" s="254">
        <f t="shared" si="0"/>
        <v>0</v>
      </c>
      <c r="J35" s="255"/>
    </row>
    <row r="36" spans="1:13" ht="17.25" customHeight="1">
      <c r="A36" s="146"/>
      <c r="B36" s="147"/>
      <c r="C36" s="256"/>
      <c r="D36" s="257"/>
      <c r="E36" s="260" t="str">
        <f>IF(SUM(I28:J35)=0,"搬入計画を入力して下さい","")</f>
        <v>搬入計画を入力して下さい</v>
      </c>
      <c r="F36" s="261"/>
      <c r="G36" s="258"/>
      <c r="H36" s="259"/>
      <c r="I36" s="254">
        <f t="shared" si="0"/>
        <v>0</v>
      </c>
      <c r="J36" s="255"/>
    </row>
    <row r="37" spans="1:13" ht="17.25" customHeight="1">
      <c r="A37" s="146"/>
      <c r="B37" s="147"/>
      <c r="C37" s="256"/>
      <c r="D37" s="257"/>
      <c r="E37" s="256"/>
      <c r="F37" s="257"/>
      <c r="G37" s="258"/>
      <c r="H37" s="259"/>
      <c r="I37" s="254">
        <f t="shared" si="0"/>
        <v>0</v>
      </c>
      <c r="J37" s="255"/>
    </row>
    <row r="38" spans="1:13" ht="17.25" customHeight="1">
      <c r="A38" s="146"/>
      <c r="B38" s="147"/>
      <c r="C38" s="256"/>
      <c r="D38" s="257"/>
      <c r="E38" s="256"/>
      <c r="F38" s="257"/>
      <c r="G38" s="258"/>
      <c r="H38" s="259"/>
      <c r="I38" s="254">
        <f t="shared" si="0"/>
        <v>0</v>
      </c>
      <c r="J38" s="255"/>
    </row>
    <row r="39" spans="1:13" ht="17.25" customHeight="1" thickBot="1">
      <c r="A39" s="148"/>
      <c r="B39" s="149"/>
      <c r="C39" s="262"/>
      <c r="D39" s="263"/>
      <c r="E39" s="262"/>
      <c r="F39" s="263"/>
      <c r="G39" s="264"/>
      <c r="H39" s="265"/>
      <c r="I39" s="254">
        <f t="shared" si="0"/>
        <v>0</v>
      </c>
      <c r="J39" s="255"/>
    </row>
    <row r="40" spans="1:13" ht="17.25" customHeight="1">
      <c r="A40" s="275" t="s">
        <v>69</v>
      </c>
      <c r="B40" s="276"/>
      <c r="C40" s="276"/>
      <c r="D40" s="276"/>
      <c r="E40" s="276"/>
      <c r="F40" s="276"/>
      <c r="G40" s="276"/>
      <c r="H40" s="277"/>
      <c r="I40" s="278">
        <f>SUM(I28:J39)</f>
        <v>0</v>
      </c>
      <c r="J40" s="278"/>
    </row>
    <row r="41" spans="1:13" ht="17.25" customHeight="1">
      <c r="A41" s="95"/>
      <c r="B41" s="95"/>
      <c r="C41" s="95"/>
      <c r="D41" s="95"/>
      <c r="E41" s="95"/>
      <c r="F41" s="95"/>
      <c r="G41" s="95"/>
      <c r="I41" s="224"/>
      <c r="J41" s="224"/>
    </row>
    <row r="42" spans="1:13" ht="17.25" customHeight="1">
      <c r="A42" s="99" t="s">
        <v>96</v>
      </c>
      <c r="B42" s="99"/>
      <c r="C42" s="100"/>
      <c r="D42" s="100"/>
      <c r="E42" s="101"/>
      <c r="F42" s="102"/>
      <c r="G42" s="102"/>
      <c r="H42" s="103"/>
      <c r="I42" s="104"/>
      <c r="J42" s="104"/>
      <c r="K42" s="104"/>
      <c r="L42" s="104"/>
    </row>
    <row r="43" spans="1:13" ht="17.25" customHeight="1">
      <c r="A43" s="97" t="s">
        <v>97</v>
      </c>
      <c r="B43" s="97"/>
      <c r="C43" s="97"/>
      <c r="D43" s="97"/>
      <c r="E43" s="97"/>
      <c r="F43" s="97"/>
      <c r="G43" s="97" t="s">
        <v>98</v>
      </c>
      <c r="H43" s="105" t="s">
        <v>100</v>
      </c>
      <c r="I43" s="106" t="str">
        <f>IF(返還請求書!L20=2,IF(COUNTA(D22,D23,H23)&lt;3,"下請会社を入力してください",""),"")</f>
        <v/>
      </c>
      <c r="L43" s="104"/>
      <c r="M43" s="107">
        <v>1</v>
      </c>
    </row>
    <row r="44" spans="1:13" ht="17.25" customHeight="1">
      <c r="A44" s="97" t="s">
        <v>99</v>
      </c>
      <c r="B44" s="97"/>
      <c r="C44" s="97"/>
      <c r="D44" s="97"/>
      <c r="E44" s="97"/>
      <c r="F44" s="97"/>
      <c r="G44" s="97" t="s">
        <v>98</v>
      </c>
      <c r="H44" s="105" t="s">
        <v>100</v>
      </c>
      <c r="I44" s="106" t="str">
        <f>IF(返還請求書!L21=2,IF(D22="","下請会社名を入力してください",""),"")</f>
        <v/>
      </c>
      <c r="L44" s="104"/>
      <c r="M44" s="107">
        <v>1</v>
      </c>
    </row>
    <row r="45" spans="1:13" ht="17.25" customHeight="1">
      <c r="A45" s="97" t="s">
        <v>101</v>
      </c>
      <c r="B45" s="97"/>
      <c r="C45" s="97"/>
      <c r="D45" s="97"/>
      <c r="E45" s="97"/>
      <c r="F45" s="97"/>
      <c r="G45" s="105" t="s">
        <v>103</v>
      </c>
      <c r="H45" s="108" t="s">
        <v>104</v>
      </c>
      <c r="I45" s="223" t="str">
        <f>IF(返還請求書!I22=1,"窓口までチケットの受取りをお願いします。","以前のチケットをご利用下さい。")</f>
        <v>以前のチケットをご利用下さい。</v>
      </c>
      <c r="J45" s="223"/>
      <c r="K45" s="223"/>
      <c r="L45" s="104"/>
      <c r="M45" s="107"/>
    </row>
    <row r="46" spans="1:13" ht="17.25" customHeight="1">
      <c r="A46" s="97" t="s">
        <v>102</v>
      </c>
      <c r="B46" s="97"/>
      <c r="C46" s="97"/>
      <c r="D46" s="97"/>
      <c r="E46" s="97"/>
      <c r="F46" s="97"/>
      <c r="G46" s="97"/>
      <c r="H46" s="109"/>
      <c r="L46" s="104"/>
      <c r="M46" s="107"/>
    </row>
    <row r="47" spans="1:13" ht="21" customHeight="1">
      <c r="A47" s="279" t="s">
        <v>70</v>
      </c>
      <c r="B47" s="279"/>
      <c r="C47" s="279"/>
      <c r="D47" s="279"/>
      <c r="E47" s="279"/>
      <c r="F47" s="279"/>
      <c r="G47" s="279"/>
      <c r="H47" s="279"/>
      <c r="I47" s="279"/>
      <c r="J47" s="279"/>
    </row>
    <row r="48" spans="1:13" ht="17.25" customHeight="1">
      <c r="A48" s="70"/>
      <c r="B48" s="70"/>
      <c r="C48" s="70"/>
      <c r="D48" s="70"/>
      <c r="E48" s="70"/>
      <c r="F48" s="70"/>
      <c r="G48" s="70"/>
      <c r="H48" s="280"/>
      <c r="I48" s="280"/>
      <c r="J48" s="110"/>
    </row>
    <row r="49" spans="1:12" ht="17.25" customHeight="1">
      <c r="A49" s="281" t="s">
        <v>77</v>
      </c>
      <c r="B49" s="282"/>
      <c r="C49" s="282"/>
      <c r="D49" s="283"/>
      <c r="E49" s="284" t="str">
        <f>"処分費　"&amp;L50&amp;"円／㎏（税別）"</f>
        <v>処分費　18円／㎏（税別）</v>
      </c>
      <c r="F49" s="285"/>
      <c r="G49" s="61">
        <f>I40</f>
        <v>0</v>
      </c>
      <c r="H49" s="56" t="str">
        <f>"×　"&amp;L50&amp;"円　＝"</f>
        <v>×　18円　＝</v>
      </c>
      <c r="I49" s="62">
        <f>G49*18</f>
        <v>0</v>
      </c>
      <c r="J49" s="63" t="s">
        <v>71</v>
      </c>
      <c r="L49" s="56" t="s">
        <v>145</v>
      </c>
    </row>
    <row r="50" spans="1:12" ht="17.25" customHeight="1" thickBot="1">
      <c r="A50" s="266" t="s">
        <v>224</v>
      </c>
      <c r="B50" s="267"/>
      <c r="C50" s="267"/>
      <c r="D50" s="268"/>
      <c r="E50" s="64" t="s">
        <v>72</v>
      </c>
      <c r="F50" s="65">
        <v>0.1</v>
      </c>
      <c r="I50" s="66">
        <f>I49*10%</f>
        <v>0</v>
      </c>
      <c r="J50" s="63" t="s">
        <v>71</v>
      </c>
      <c r="L50" s="56">
        <v>18</v>
      </c>
    </row>
    <row r="51" spans="1:12" ht="17.25" customHeight="1" thickTop="1" thickBot="1">
      <c r="A51" s="269"/>
      <c r="B51" s="270"/>
      <c r="C51" s="270"/>
      <c r="D51" s="271"/>
      <c r="E51" s="272" t="s">
        <v>73</v>
      </c>
      <c r="F51" s="273"/>
      <c r="G51" s="67"/>
      <c r="H51" s="274">
        <f>SUM(I49:I50)</f>
        <v>0</v>
      </c>
      <c r="I51" s="274"/>
      <c r="J51" s="68" t="s">
        <v>71</v>
      </c>
    </row>
    <row r="52" spans="1:12" ht="17.25" customHeight="1" thickTop="1">
      <c r="C52" s="75"/>
      <c r="D52" s="75"/>
      <c r="E52" s="75"/>
      <c r="F52" s="75"/>
      <c r="G52" s="75"/>
      <c r="H52" s="75"/>
      <c r="I52" s="75"/>
      <c r="J52" s="75"/>
    </row>
    <row r="53" spans="1:12" ht="17.25" customHeight="1">
      <c r="A53" s="76" t="s">
        <v>74</v>
      </c>
      <c r="B53" s="76"/>
      <c r="C53" s="77"/>
      <c r="D53" s="78"/>
      <c r="E53" s="78"/>
      <c r="F53" s="78"/>
      <c r="G53" s="78"/>
      <c r="H53" s="78"/>
      <c r="I53" s="78"/>
      <c r="J53" s="78"/>
    </row>
    <row r="54" spans="1:12" ht="17.25" customHeight="1">
      <c r="A54" s="11"/>
      <c r="B54" s="56" t="s">
        <v>121</v>
      </c>
      <c r="F54" s="11"/>
    </row>
    <row r="55" spans="1:12" ht="17.25" customHeight="1">
      <c r="B55" s="56" t="s">
        <v>128</v>
      </c>
    </row>
    <row r="56" spans="1:12" ht="17.25" customHeight="1">
      <c r="F56" s="11"/>
    </row>
    <row r="58" spans="1:12" ht="17.25" customHeight="1">
      <c r="J58" s="73"/>
    </row>
  </sheetData>
  <sheetProtection algorithmName="SHA-512" hashValue="m2vI6gXUM5yR4+sc2ay51g/Rwm734vTQsfmIuxOoV21qeIwwF3pyxP7ea4vDIczm49baoGjrtX8+CaOC+GRJiA==" saltValue="l6Tn4W/cl0Pek3fVJkOlIw==" spinCount="100000" sheet="1" selectLockedCells="1"/>
  <protectedRanges>
    <protectedRange sqref="C12" name="日付_2"/>
  </protectedRanges>
  <mergeCells count="95">
    <mergeCell ref="D20:F20"/>
    <mergeCell ref="G20:J20"/>
    <mergeCell ref="A18:C18"/>
    <mergeCell ref="D18:F18"/>
    <mergeCell ref="H18:J18"/>
    <mergeCell ref="A19:C19"/>
    <mergeCell ref="D19:F19"/>
    <mergeCell ref="H19:J19"/>
    <mergeCell ref="A50:D51"/>
    <mergeCell ref="E51:F51"/>
    <mergeCell ref="H51:I51"/>
    <mergeCell ref="A15:C15"/>
    <mergeCell ref="D15:F15"/>
    <mergeCell ref="H15:J15"/>
    <mergeCell ref="A16:C16"/>
    <mergeCell ref="D16:J16"/>
    <mergeCell ref="A17:C17"/>
    <mergeCell ref="A40:H40"/>
    <mergeCell ref="I40:J40"/>
    <mergeCell ref="A47:J47"/>
    <mergeCell ref="H48:I48"/>
    <mergeCell ref="A49:D49"/>
    <mergeCell ref="E49:F49"/>
    <mergeCell ref="A20:C20"/>
    <mergeCell ref="C38:D38"/>
    <mergeCell ref="E38:F38"/>
    <mergeCell ref="G38:H38"/>
    <mergeCell ref="I38:J38"/>
    <mergeCell ref="C39:D39"/>
    <mergeCell ref="E39:F39"/>
    <mergeCell ref="G39:H39"/>
    <mergeCell ref="I39:J39"/>
    <mergeCell ref="C36:D36"/>
    <mergeCell ref="E36:F36"/>
    <mergeCell ref="G36:H36"/>
    <mergeCell ref="I36:J36"/>
    <mergeCell ref="C37:D37"/>
    <mergeCell ref="E37:F37"/>
    <mergeCell ref="G37:H37"/>
    <mergeCell ref="I37:J37"/>
    <mergeCell ref="C34:D34"/>
    <mergeCell ref="E34:F34"/>
    <mergeCell ref="G34:H34"/>
    <mergeCell ref="I34:J34"/>
    <mergeCell ref="C35:D35"/>
    <mergeCell ref="E35:F35"/>
    <mergeCell ref="G35:H35"/>
    <mergeCell ref="I35:J35"/>
    <mergeCell ref="C32:D32"/>
    <mergeCell ref="E32:F32"/>
    <mergeCell ref="G32:H32"/>
    <mergeCell ref="I32:J32"/>
    <mergeCell ref="C33:D33"/>
    <mergeCell ref="E33:F33"/>
    <mergeCell ref="G33:H33"/>
    <mergeCell ref="I33:J33"/>
    <mergeCell ref="C30:D30"/>
    <mergeCell ref="E30:F30"/>
    <mergeCell ref="G30:H30"/>
    <mergeCell ref="I30:J30"/>
    <mergeCell ref="C31:D31"/>
    <mergeCell ref="E31:F31"/>
    <mergeCell ref="G31:H31"/>
    <mergeCell ref="I31:J31"/>
    <mergeCell ref="E28:F28"/>
    <mergeCell ref="G28:H28"/>
    <mergeCell ref="I28:J28"/>
    <mergeCell ref="C29:D29"/>
    <mergeCell ref="E29:F29"/>
    <mergeCell ref="G29:H29"/>
    <mergeCell ref="I29:J29"/>
    <mergeCell ref="A1:J1"/>
    <mergeCell ref="A2:C2"/>
    <mergeCell ref="A13:C13"/>
    <mergeCell ref="D13:J13"/>
    <mergeCell ref="A14:C14"/>
    <mergeCell ref="D14:F14"/>
    <mergeCell ref="H14:J14"/>
    <mergeCell ref="C12:D12"/>
    <mergeCell ref="I45:K45"/>
    <mergeCell ref="I41:J41"/>
    <mergeCell ref="D17:F17"/>
    <mergeCell ref="H17:J17"/>
    <mergeCell ref="A22:C22"/>
    <mergeCell ref="D22:J22"/>
    <mergeCell ref="A23:C23"/>
    <mergeCell ref="D23:F23"/>
    <mergeCell ref="H23:J23"/>
    <mergeCell ref="D26:H26"/>
    <mergeCell ref="I26:J26"/>
    <mergeCell ref="C27:D27"/>
    <mergeCell ref="E27:F27"/>
    <mergeCell ref="G27:H27"/>
    <mergeCell ref="I27:J27"/>
    <mergeCell ref="C28:D28"/>
  </mergeCells>
  <phoneticPr fontId="1"/>
  <conditionalFormatting sqref="C12:D12">
    <cfRule type="cellIs" dxfId="6" priority="6" operator="notEqual">
      <formula>""</formula>
    </cfRule>
  </conditionalFormatting>
  <conditionalFormatting sqref="D13:J13 D14:F15 H14:J15 D16:J16 H17:J18 D17:F19">
    <cfRule type="cellIs" dxfId="5" priority="7" operator="notEqual">
      <formula>""</formula>
    </cfRule>
  </conditionalFormatting>
  <conditionalFormatting sqref="H12">
    <cfRule type="expression" dxfId="4" priority="4">
      <formula>COUNTA($C$12,$D$13,$D$14,$H$14,$D$15,$H$15,$D$16,$D$17,$H$17,$D$18,$H$18,$D$19,$B$28)=13</formula>
    </cfRule>
  </conditionalFormatting>
  <dataValidations count="4">
    <dataValidation type="date" operator="greaterThanOrEqual" showInputMessage="1" showErrorMessage="1" errorTitle="エラー" error="申請日が過去の日付です。" sqref="C12:D12" xr:uid="{255C8D91-F2BA-4966-AB0E-3D14D0900C88}">
      <formula1>TODAY()</formula1>
    </dataValidation>
    <dataValidation type="date" operator="greaterThanOrEqual" allowBlank="1" showInputMessage="1" showErrorMessage="1" errorTitle="日付入力" error="過去の日付です。" sqref="H18:J18" xr:uid="{3AD81A32-A0C0-4FFA-B7F4-A0894B356DC8}">
      <formula1>TODAY()</formula1>
    </dataValidation>
    <dataValidation type="date" operator="greaterThanOrEqual" allowBlank="1" showInputMessage="1" showErrorMessage="1" error="過去の日付です。" sqref="D18:F18" xr:uid="{4B56B383-A3FB-4903-9F8B-DF592DB7DE31}">
      <formula1>44927</formula1>
    </dataValidation>
    <dataValidation type="whole" operator="greaterThanOrEqual" allowBlank="1" showInputMessage="1" showErrorMessage="1" errorTitle="数字" error="数字を入力して下さい。" sqref="D19:F19" xr:uid="{60853B6E-7AB9-4F39-BEEC-2CDF2128343D}">
      <formula1>1</formula1>
    </dataValidation>
  </dataValidations>
  <printOptions horizontalCentered="1"/>
  <pageMargins left="0.25" right="0.25" top="0.35" bottom="0.75" header="0.3" footer="0.3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4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53</xdr:row>
                    <xdr:rowOff>0</xdr:rowOff>
                  </from>
                  <to>
                    <xdr:col>0</xdr:col>
                    <xdr:colOff>485775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5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53</xdr:row>
                    <xdr:rowOff>228600</xdr:rowOff>
                  </from>
                  <to>
                    <xdr:col>0</xdr:col>
                    <xdr:colOff>485775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5" r:id="rId6" name="Check Box 5">
              <controlPr defaultSize="0" autoFill="0" autoLine="0" autoPict="0">
                <anchor moveWithCells="1">
                  <from>
                    <xdr:col>0</xdr:col>
                    <xdr:colOff>152400</xdr:colOff>
                    <xdr:row>54</xdr:row>
                    <xdr:rowOff>0</xdr:rowOff>
                  </from>
                  <to>
                    <xdr:col>0</xdr:col>
                    <xdr:colOff>485775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6" r:id="rId7" name="Check Box 6">
              <controlPr defaultSize="0" autoFill="0" autoLine="0" autoPict="0">
                <anchor moveWithCells="1">
                  <from>
                    <xdr:col>0</xdr:col>
                    <xdr:colOff>152400</xdr:colOff>
                    <xdr:row>54</xdr:row>
                    <xdr:rowOff>228600</xdr:rowOff>
                  </from>
                  <to>
                    <xdr:col>0</xdr:col>
                    <xdr:colOff>485775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2" r:id="rId8" name="Option Button 12">
              <controlPr defaultSize="0" autoFill="0" autoLine="0" autoPict="0">
                <anchor moveWithCells="1">
                  <from>
                    <xdr:col>5</xdr:col>
                    <xdr:colOff>628650</xdr:colOff>
                    <xdr:row>43</xdr:row>
                    <xdr:rowOff>9525</xdr:rowOff>
                  </from>
                  <to>
                    <xdr:col>6</xdr:col>
                    <xdr:colOff>114300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3" r:id="rId9" name="Option Button 13">
              <controlPr defaultSize="0" autoFill="0" autoLine="0" autoPict="0">
                <anchor moveWithCells="1">
                  <from>
                    <xdr:col>6</xdr:col>
                    <xdr:colOff>952500</xdr:colOff>
                    <xdr:row>42</xdr:row>
                    <xdr:rowOff>247650</xdr:rowOff>
                  </from>
                  <to>
                    <xdr:col>7</xdr:col>
                    <xdr:colOff>266700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4" r:id="rId10" name="Group Box 14">
              <controlPr defaultSize="0" autoFill="0" autoPict="0">
                <anchor moveWithCells="1">
                  <from>
                    <xdr:col>5</xdr:col>
                    <xdr:colOff>419100</xdr:colOff>
                    <xdr:row>42</xdr:row>
                    <xdr:rowOff>171450</xdr:rowOff>
                  </from>
                  <to>
                    <xdr:col>9</xdr:col>
                    <xdr:colOff>9525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2" r:id="rId11" name="Option Button 22">
              <controlPr defaultSize="0" autoFill="0" autoLine="0" autoPict="0">
                <anchor moveWithCells="1">
                  <from>
                    <xdr:col>5</xdr:col>
                    <xdr:colOff>628650</xdr:colOff>
                    <xdr:row>42</xdr:row>
                    <xdr:rowOff>0</xdr:rowOff>
                  </from>
                  <to>
                    <xdr:col>6</xdr:col>
                    <xdr:colOff>95250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3" r:id="rId12" name="Option Button 23">
              <controlPr defaultSize="0" autoFill="0" autoLine="0" autoPict="0">
                <anchor moveWithCells="1">
                  <from>
                    <xdr:col>6</xdr:col>
                    <xdr:colOff>962025</xdr:colOff>
                    <xdr:row>41</xdr:row>
                    <xdr:rowOff>419100</xdr:rowOff>
                  </from>
                  <to>
                    <xdr:col>7</xdr:col>
                    <xdr:colOff>257175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5" r:id="rId13" name="Group Box 25">
              <controlPr defaultSize="0" autoFill="0" autoPict="0">
                <anchor moveWithCells="1">
                  <from>
                    <xdr:col>5</xdr:col>
                    <xdr:colOff>438150</xdr:colOff>
                    <xdr:row>41</xdr:row>
                    <xdr:rowOff>266700</xdr:rowOff>
                  </from>
                  <to>
                    <xdr:col>7</xdr:col>
                    <xdr:colOff>409575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2" r:id="rId14" name="Option Button 32">
              <controlPr defaultSize="0" autoFill="0" autoLine="0" autoPict="0">
                <anchor moveWithCells="1">
                  <from>
                    <xdr:col>5</xdr:col>
                    <xdr:colOff>628650</xdr:colOff>
                    <xdr:row>44</xdr:row>
                    <xdr:rowOff>19050</xdr:rowOff>
                  </from>
                  <to>
                    <xdr:col>6</xdr:col>
                    <xdr:colOff>95250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3" r:id="rId15" name="Option Button 33">
              <controlPr defaultSize="0" autoFill="0" autoLine="0" autoPict="0">
                <anchor moveWithCells="1">
                  <from>
                    <xdr:col>6</xdr:col>
                    <xdr:colOff>971550</xdr:colOff>
                    <xdr:row>43</xdr:row>
                    <xdr:rowOff>257175</xdr:rowOff>
                  </from>
                  <to>
                    <xdr:col>7</xdr:col>
                    <xdr:colOff>247650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4" r:id="rId16" name="Group Box 34">
              <controlPr defaultSize="0" autoFill="0" autoPict="0">
                <anchor moveWithCells="1">
                  <from>
                    <xdr:col>5</xdr:col>
                    <xdr:colOff>323850</xdr:colOff>
                    <xdr:row>43</xdr:row>
                    <xdr:rowOff>257175</xdr:rowOff>
                  </from>
                  <to>
                    <xdr:col>9</xdr:col>
                    <xdr:colOff>38100</xdr:colOff>
                    <xdr:row>45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CBF15-B3A5-46E8-BB34-C466694E64A3}">
  <dimension ref="A1:K97"/>
  <sheetViews>
    <sheetView zoomScale="90" zoomScaleNormal="90" workbookViewId="0">
      <selection activeCell="G30" sqref="G30"/>
    </sheetView>
  </sheetViews>
  <sheetFormatPr defaultRowHeight="18.75" customHeight="1"/>
  <cols>
    <col min="1" max="3" width="10.5" style="12" customWidth="1"/>
    <col min="4" max="4" width="14.125" style="12" customWidth="1"/>
    <col min="5" max="6" width="10.5" style="12" customWidth="1"/>
    <col min="7" max="7" width="17.5" style="12" bestFit="1" customWidth="1"/>
    <col min="8" max="8" width="14.125" style="12" customWidth="1"/>
    <col min="9" max="9" width="2.875" style="12" customWidth="1"/>
    <col min="10" max="11" width="15.125" style="13" customWidth="1"/>
    <col min="12" max="16384" width="9" style="12"/>
  </cols>
  <sheetData>
    <row r="1" spans="1:8" ht="18.75" customHeight="1">
      <c r="A1" s="313">
        <f>申込書!D17</f>
        <v>0</v>
      </c>
      <c r="B1" s="314"/>
      <c r="C1" s="314"/>
      <c r="E1" s="331" t="s">
        <v>22</v>
      </c>
      <c r="F1" s="325">
        <v>14.5</v>
      </c>
      <c r="G1" s="328" t="s">
        <v>7</v>
      </c>
      <c r="H1" s="324" t="s">
        <v>8</v>
      </c>
    </row>
    <row r="2" spans="1:8" ht="18.75" customHeight="1">
      <c r="A2" s="12">
        <f>申込書!D16</f>
        <v>0</v>
      </c>
      <c r="E2" s="329"/>
      <c r="F2" s="326"/>
      <c r="G2" s="329"/>
      <c r="H2" s="324"/>
    </row>
    <row r="3" spans="1:8" ht="18.75" customHeight="1">
      <c r="A3" s="126">
        <f>申込書!D13</f>
        <v>0</v>
      </c>
      <c r="E3" s="330"/>
      <c r="F3" s="327"/>
      <c r="G3" s="330"/>
      <c r="H3" s="324"/>
    </row>
    <row r="4" spans="1:8" ht="18.75" customHeight="1" thickBot="1">
      <c r="F4" s="172">
        <v>2025</v>
      </c>
      <c r="G4" s="39" t="s">
        <v>131</v>
      </c>
      <c r="H4" s="13"/>
    </row>
    <row r="5" spans="1:8" ht="18.75" customHeight="1" thickTop="1">
      <c r="A5" s="163" t="s">
        <v>10</v>
      </c>
      <c r="B5" s="15" t="s">
        <v>11</v>
      </c>
      <c r="C5" s="15" t="s">
        <v>12</v>
      </c>
      <c r="D5" s="16" t="s">
        <v>9</v>
      </c>
      <c r="E5" s="13"/>
      <c r="F5" s="17" t="s">
        <v>130</v>
      </c>
      <c r="G5" s="17" t="s">
        <v>23</v>
      </c>
      <c r="H5" s="171" t="s">
        <v>24</v>
      </c>
    </row>
    <row r="6" spans="1:8" ht="18.75" customHeight="1">
      <c r="A6" s="18" t="str">
        <f>IF('搬入明細 (単契)'!B3="","",'搬入明細 (単契)'!B3)</f>
        <v/>
      </c>
      <c r="B6" s="19" t="str">
        <f>IF('搬入明細 (単契)'!D3="","",'搬入明細 (単契)'!D3)</f>
        <v/>
      </c>
      <c r="C6" s="164">
        <f>ROUNDDOWN('搬入明細 (単契)'!D3*'支払明細 (単契)'!$F$1,0)</f>
        <v>0</v>
      </c>
      <c r="D6" s="21"/>
      <c r="E6" s="161"/>
      <c r="F6" s="22" t="s">
        <v>132</v>
      </c>
      <c r="G6" s="22"/>
      <c r="H6" s="170">
        <f>SUMIFS($C$6:$C$96,$A$6:$A$96,"&gt;="&amp;DATE($F$4,4,1),$A$6:$A$96,"&lt;="&amp;DATE($F$4,4,30))</f>
        <v>0</v>
      </c>
    </row>
    <row r="7" spans="1:8" ht="18.75" customHeight="1">
      <c r="A7" s="18" t="str">
        <f>IF('搬入明細 (単契)'!B4="","",'搬入明細 (単契)'!B4)</f>
        <v/>
      </c>
      <c r="B7" s="19" t="str">
        <f>IF('搬入明細 (単契)'!D4="","",'搬入明細 (単契)'!D4)</f>
        <v/>
      </c>
      <c r="C7" s="164">
        <f>ROUNDDOWN('搬入明細 (単契)'!D4*'支払明細 (単契)'!$F$1,0)</f>
        <v>0</v>
      </c>
      <c r="D7" s="21"/>
      <c r="E7" s="161"/>
      <c r="F7" s="22" t="s">
        <v>133</v>
      </c>
      <c r="G7" s="22"/>
      <c r="H7" s="170">
        <f>SUMIFS($C$6:$C$96,$A$6:$A$96,"&gt;="&amp;DATE($F$4,5,1),$A$6:$A$96,"&lt;="&amp;DATE($F$4,5,31))</f>
        <v>0</v>
      </c>
    </row>
    <row r="8" spans="1:8" ht="18.75" customHeight="1">
      <c r="A8" s="18" t="str">
        <f>IF('搬入明細 (単契)'!B5="","",'搬入明細 (単契)'!B5)</f>
        <v/>
      </c>
      <c r="B8" s="19" t="str">
        <f>IF('搬入明細 (単契)'!D5="","",'搬入明細 (単契)'!D5)</f>
        <v/>
      </c>
      <c r="C8" s="164">
        <f>ROUNDDOWN('搬入明細 (単契)'!D5*'支払明細 (単契)'!$F$1,0)</f>
        <v>0</v>
      </c>
      <c r="D8" s="21"/>
      <c r="E8" s="161"/>
      <c r="F8" s="22" t="s">
        <v>134</v>
      </c>
      <c r="G8" s="22"/>
      <c r="H8" s="170">
        <f>SUMIFS($C$6:$C$96,$A$6:$A$96,"&gt;="&amp;DATE($F$4,6,1),$A$6:$A$96,"&lt;="&amp;DATE($F$4,6,30))</f>
        <v>0</v>
      </c>
    </row>
    <row r="9" spans="1:8" ht="18.75" customHeight="1">
      <c r="A9" s="18" t="str">
        <f>IF('搬入明細 (単契)'!B6="","",'搬入明細 (単契)'!B6)</f>
        <v/>
      </c>
      <c r="B9" s="19" t="str">
        <f>IF('搬入明細 (単契)'!D6="","",'搬入明細 (単契)'!D6)</f>
        <v/>
      </c>
      <c r="C9" s="164">
        <f>ROUNDDOWN('搬入明細 (単契)'!D6*'支払明細 (単契)'!$F$1,0)</f>
        <v>0</v>
      </c>
      <c r="D9" s="21"/>
      <c r="E9" s="161"/>
      <c r="F9" s="22" t="s">
        <v>135</v>
      </c>
      <c r="G9" s="22"/>
      <c r="H9" s="170">
        <f>SUMIFS($C$6:$C$96,$A$6:$A$96,"&gt;="&amp;DATE($F$4,7,1),$A$6:$A$96,"&lt;="&amp;DATE($F$4,7,31))</f>
        <v>0</v>
      </c>
    </row>
    <row r="10" spans="1:8" ht="18.75" customHeight="1">
      <c r="A10" s="18" t="str">
        <f>IF('搬入明細 (単契)'!B7="","",'搬入明細 (単契)'!B7)</f>
        <v/>
      </c>
      <c r="B10" s="19" t="str">
        <f>IF('搬入明細 (単契)'!D7="","",'搬入明細 (単契)'!D7)</f>
        <v/>
      </c>
      <c r="C10" s="164">
        <f>ROUNDDOWN('搬入明細 (単契)'!D7*'支払明細 (単契)'!$F$1,0)</f>
        <v>0</v>
      </c>
      <c r="D10" s="21"/>
      <c r="E10" s="161"/>
      <c r="F10" s="22" t="s">
        <v>136</v>
      </c>
      <c r="G10" s="22"/>
      <c r="H10" s="170">
        <f>SUMIFS($C$6:$C$96,$A$6:$A$96,"&gt;="&amp;DATE($F$4,8,1),$A$6:$A$96,"&lt;="&amp;DATE($F$4,8,31))</f>
        <v>0</v>
      </c>
    </row>
    <row r="11" spans="1:8" ht="18.75" customHeight="1">
      <c r="A11" s="18" t="str">
        <f>IF('搬入明細 (単契)'!B8="","",'搬入明細 (単契)'!B8)</f>
        <v/>
      </c>
      <c r="B11" s="19" t="str">
        <f>IF('搬入明細 (単契)'!D8="","",'搬入明細 (単契)'!D8)</f>
        <v/>
      </c>
      <c r="C11" s="164">
        <f>ROUNDDOWN('搬入明細 (単契)'!D8*'支払明細 (単契)'!$F$1,0)</f>
        <v>0</v>
      </c>
      <c r="D11" s="21"/>
      <c r="E11" s="161"/>
      <c r="F11" s="22" t="s">
        <v>137</v>
      </c>
      <c r="G11" s="22"/>
      <c r="H11" s="170">
        <f>SUMIFS($C$6:$C$96,$A$6:$A$96,"&gt;="&amp;DATE($F$4,9,1),$A$6:$A$96,"&lt;="&amp;DATE($F$4,9,30))</f>
        <v>0</v>
      </c>
    </row>
    <row r="12" spans="1:8" ht="18.75" customHeight="1">
      <c r="A12" s="18" t="str">
        <f>IF('搬入明細 (単契)'!B9="","",'搬入明細 (単契)'!B9)</f>
        <v/>
      </c>
      <c r="B12" s="19" t="str">
        <f>IF('搬入明細 (単契)'!D9="","",'搬入明細 (単契)'!D9)</f>
        <v/>
      </c>
      <c r="C12" s="164">
        <f>ROUNDDOWN('搬入明細 (単契)'!D9*'支払明細 (単契)'!$F$1,0)</f>
        <v>0</v>
      </c>
      <c r="D12" s="21"/>
      <c r="E12" s="161"/>
      <c r="F12" s="22" t="s">
        <v>138</v>
      </c>
      <c r="G12" s="22"/>
      <c r="H12" s="170">
        <f>SUMIFS($C$6:$C$96,$A$6:$A$96,"&gt;="&amp;DATE($F$4,10,1),$A$6:$A$96,"&lt;="&amp;DATE($F$4,10,31))</f>
        <v>0</v>
      </c>
    </row>
    <row r="13" spans="1:8" ht="18.75" customHeight="1">
      <c r="A13" s="18" t="str">
        <f>IF('搬入明細 (単契)'!B10="","",'搬入明細 (単契)'!B10)</f>
        <v/>
      </c>
      <c r="B13" s="19" t="str">
        <f>IF('搬入明細 (単契)'!D10="","",'搬入明細 (単契)'!D10)</f>
        <v/>
      </c>
      <c r="C13" s="164">
        <f>ROUNDDOWN('搬入明細 (単契)'!D10*'支払明細 (単契)'!$F$1,0)</f>
        <v>0</v>
      </c>
      <c r="D13" s="21"/>
      <c r="E13" s="161"/>
      <c r="F13" s="22" t="s">
        <v>139</v>
      </c>
      <c r="G13" s="22"/>
      <c r="H13" s="170">
        <f>SUMIFS($C$6:$C$96,$A$6:$A$96,"&gt;="&amp;DATE($F$4,11,1),$A$6:$A$96,"&lt;="&amp;DATE($F$4,11,30))</f>
        <v>0</v>
      </c>
    </row>
    <row r="14" spans="1:8" ht="18.75" customHeight="1">
      <c r="A14" s="18" t="str">
        <f>IF('搬入明細 (単契)'!B11="","",'搬入明細 (単契)'!B11)</f>
        <v/>
      </c>
      <c r="B14" s="19" t="str">
        <f>IF('搬入明細 (単契)'!D11="","",'搬入明細 (単契)'!D11)</f>
        <v/>
      </c>
      <c r="C14" s="164">
        <f>ROUNDDOWN('搬入明細 (単契)'!D11*'支払明細 (単契)'!$F$1,0)</f>
        <v>0</v>
      </c>
      <c r="D14" s="21"/>
      <c r="E14" s="161"/>
      <c r="F14" s="22" t="s">
        <v>140</v>
      </c>
      <c r="G14" s="22"/>
      <c r="H14" s="170">
        <f>SUMIFS($C$6:$C$96,$A$6:$A$96,"&gt;="&amp;DATE($F$4,12,1),$A$6:$A$96,"&lt;="&amp;DATE($F$4,12,31))</f>
        <v>0</v>
      </c>
    </row>
    <row r="15" spans="1:8" ht="18.75" customHeight="1">
      <c r="A15" s="18" t="str">
        <f>IF('搬入明細 (単契)'!B12="","",'搬入明細 (単契)'!B12)</f>
        <v/>
      </c>
      <c r="B15" s="19" t="str">
        <f>IF('搬入明細 (単契)'!D12="","",'搬入明細 (単契)'!D12)</f>
        <v/>
      </c>
      <c r="C15" s="164">
        <f>ROUNDDOWN('搬入明細 (単契)'!D12*'支払明細 (単契)'!$F$1,0)</f>
        <v>0</v>
      </c>
      <c r="D15" s="21"/>
      <c r="E15" s="161"/>
      <c r="F15" s="22" t="s">
        <v>142</v>
      </c>
      <c r="G15" s="22"/>
      <c r="H15" s="170">
        <f>SUMIFS($C$6:$C$96,$A$6:$A$96,"&gt;="&amp;DATE($F$4+1,1,1),$A$6:$A$96,"&lt;="&amp;DATE($F$4+1,1,31))</f>
        <v>0</v>
      </c>
    </row>
    <row r="16" spans="1:8" ht="18.75" customHeight="1">
      <c r="A16" s="18" t="str">
        <f>IF('搬入明細 (単契)'!B13="","",'搬入明細 (単契)'!B13)</f>
        <v/>
      </c>
      <c r="B16" s="19" t="str">
        <f>IF('搬入明細 (単契)'!D13="","",'搬入明細 (単契)'!D13)</f>
        <v/>
      </c>
      <c r="C16" s="164">
        <f>ROUNDDOWN('搬入明細 (単契)'!D13*'支払明細 (単契)'!$F$1,0)</f>
        <v>0</v>
      </c>
      <c r="D16" s="21"/>
      <c r="E16" s="161"/>
      <c r="F16" s="22" t="s">
        <v>141</v>
      </c>
      <c r="G16" s="22"/>
      <c r="H16" s="170">
        <f>SUMIFS($C$6:$C$96,$A$6:$A$96,"&gt;="&amp;DATE($F$4+1,2,1),$A$6:$A$96,"&lt;="&amp;DATE($F$4+1,2,29))</f>
        <v>0</v>
      </c>
    </row>
    <row r="17" spans="1:8" ht="18.75" customHeight="1">
      <c r="A17" s="18" t="str">
        <f>IF('搬入明細 (単契)'!B14="","",'搬入明細 (単契)'!B14)</f>
        <v/>
      </c>
      <c r="B17" s="19" t="str">
        <f>IF('搬入明細 (単契)'!D14="","",'搬入明細 (単契)'!D14)</f>
        <v/>
      </c>
      <c r="C17" s="164">
        <f>ROUNDDOWN('搬入明細 (単契)'!D14*'支払明細 (単契)'!$F$1,0)</f>
        <v>0</v>
      </c>
      <c r="D17" s="21"/>
      <c r="E17" s="161"/>
      <c r="F17" s="22" t="s">
        <v>143</v>
      </c>
      <c r="G17" s="22"/>
      <c r="H17" s="170">
        <f>SUMIFS($C$6:$C$96,$A$6:$A$96,"&gt;="&amp;DATE($F$4+1,3,1),$A$6:$A$96,"&lt;="&amp;DATE($F$4+1,3,31))</f>
        <v>0</v>
      </c>
    </row>
    <row r="18" spans="1:8" ht="18.75" customHeight="1">
      <c r="A18" s="18" t="str">
        <f>IF('搬入明細 (単契)'!B15="","",'搬入明細 (単契)'!B15)</f>
        <v/>
      </c>
      <c r="B18" s="19" t="str">
        <f>IF('搬入明細 (単契)'!D15="","",'搬入明細 (単契)'!D15)</f>
        <v/>
      </c>
      <c r="C18" s="164">
        <f>ROUNDDOWN('搬入明細 (単契)'!D15*'支払明細 (単契)'!$F$1,0)</f>
        <v>0</v>
      </c>
      <c r="D18" s="21"/>
      <c r="E18" s="161"/>
      <c r="F18" s="22" t="s">
        <v>132</v>
      </c>
      <c r="G18" s="22"/>
      <c r="H18" s="170">
        <f>SUMIFS($C$6:$C$96,$A$6:$A$96,"&gt;="&amp;DATE($F$4+1,4,1),$A$6:$A$96,"&lt;="&amp;DATE($F$4+1,4,30))</f>
        <v>0</v>
      </c>
    </row>
    <row r="19" spans="1:8" ht="18.75" customHeight="1">
      <c r="A19" s="18" t="str">
        <f>IF('搬入明細 (単契)'!B16="","",'搬入明細 (単契)'!B16)</f>
        <v/>
      </c>
      <c r="B19" s="19" t="str">
        <f>IF('搬入明細 (単契)'!D16="","",'搬入明細 (単契)'!D16)</f>
        <v/>
      </c>
      <c r="C19" s="164">
        <f>ROUNDDOWN('搬入明細 (単契)'!D16*'支払明細 (単契)'!$F$1,0)</f>
        <v>0</v>
      </c>
      <c r="D19" s="21"/>
      <c r="E19" s="161"/>
      <c r="F19" s="22" t="s">
        <v>133</v>
      </c>
      <c r="G19" s="22"/>
      <c r="H19" s="170">
        <f>SUMIFS($C$6:$C$96,$A$6:$A$96,"&gt;="&amp;DATE($F$4+1,5,1),$A$6:$A$96,"&lt;="&amp;DATE($F$4+1,5,31))</f>
        <v>0</v>
      </c>
    </row>
    <row r="20" spans="1:8" ht="18.75" customHeight="1">
      <c r="A20" s="18" t="str">
        <f>IF('搬入明細 (単契)'!B17="","",'搬入明細 (単契)'!B17)</f>
        <v/>
      </c>
      <c r="B20" s="19" t="str">
        <f>IF('搬入明細 (単契)'!D17="","",'搬入明細 (単契)'!D17)</f>
        <v/>
      </c>
      <c r="C20" s="164">
        <f>ROUNDDOWN('搬入明細 (単契)'!D17*'支払明細 (単契)'!$F$1,0)</f>
        <v>0</v>
      </c>
      <c r="D20" s="21"/>
      <c r="E20" s="161"/>
      <c r="F20" s="22" t="s">
        <v>134</v>
      </c>
      <c r="G20" s="22"/>
      <c r="H20" s="170">
        <f>SUMIFS($C$6:$C$96,$A$6:$A$96,"&gt;="&amp;DATE($F$4+1,6,1),$A$6:$A$96,"&lt;="&amp;DATE($F$4+1,6,30))</f>
        <v>0</v>
      </c>
    </row>
    <row r="21" spans="1:8" ht="18.75" customHeight="1">
      <c r="A21" s="18" t="str">
        <f>IF('搬入明細 (単契)'!B18="","",'搬入明細 (単契)'!B18)</f>
        <v/>
      </c>
      <c r="B21" s="19" t="str">
        <f>IF('搬入明細 (単契)'!D18="","",'搬入明細 (単契)'!D18)</f>
        <v/>
      </c>
      <c r="C21" s="164">
        <f>ROUNDDOWN('搬入明細 (単契)'!D18*'支払明細 (単契)'!$F$1,0)</f>
        <v>0</v>
      </c>
      <c r="D21" s="21"/>
      <c r="E21" s="161"/>
      <c r="F21" s="22" t="s">
        <v>135</v>
      </c>
      <c r="G21" s="22"/>
      <c r="H21" s="170">
        <f>SUMIFS($C$6:$C$96,$A$6:$A$96,"&gt;="&amp;DATE($F$4+1,7,1),$A$6:$A$96,"&lt;="&amp;DATE($F$4+1,7,31))</f>
        <v>0</v>
      </c>
    </row>
    <row r="22" spans="1:8" ht="18.75" customHeight="1">
      <c r="A22" s="18" t="str">
        <f>IF('搬入明細 (単契)'!B19="","",'搬入明細 (単契)'!B19)</f>
        <v/>
      </c>
      <c r="B22" s="19" t="str">
        <f>IF('搬入明細 (単契)'!D19="","",'搬入明細 (単契)'!D19)</f>
        <v/>
      </c>
      <c r="C22" s="164">
        <f>ROUNDDOWN('搬入明細 (単契)'!D19*'支払明細 (単契)'!$F$1,0)</f>
        <v>0</v>
      </c>
      <c r="D22" s="21"/>
      <c r="E22" s="161"/>
      <c r="F22" s="22" t="s">
        <v>136</v>
      </c>
      <c r="G22" s="22"/>
      <c r="H22" s="170">
        <f>SUMIFS($C$6:$C$96,$A$6:$A$96,"&gt;="&amp;DATE($F$4+1,8,1),$A$6:$A$96,"&lt;="&amp;DATE($F$4+1,8,31))</f>
        <v>0</v>
      </c>
    </row>
    <row r="23" spans="1:8" ht="18.75" customHeight="1">
      <c r="A23" s="18" t="str">
        <f>IF('搬入明細 (単契)'!B20="","",'搬入明細 (単契)'!B20)</f>
        <v/>
      </c>
      <c r="B23" s="19" t="str">
        <f>IF('搬入明細 (単契)'!D20="","",'搬入明細 (単契)'!D20)</f>
        <v/>
      </c>
      <c r="C23" s="164">
        <f>ROUNDDOWN('搬入明細 (単契)'!D20*'支払明細 (単契)'!$F$1,0)</f>
        <v>0</v>
      </c>
      <c r="D23" s="21"/>
      <c r="E23" s="161"/>
      <c r="F23" s="22" t="s">
        <v>137</v>
      </c>
      <c r="G23" s="22"/>
      <c r="H23" s="170">
        <f>SUMIFS($C$6:$C$96,$A$6:$A$96,"&gt;="&amp;DATE($F$4+1,9,1),$A$6:$A$96,"&lt;="&amp;DATE($F$4+1,9,30))</f>
        <v>0</v>
      </c>
    </row>
    <row r="24" spans="1:8" ht="18.75" customHeight="1">
      <c r="A24" s="18" t="str">
        <f>IF('搬入明細 (単契)'!B21="","",'搬入明細 (単契)'!B21)</f>
        <v/>
      </c>
      <c r="B24" s="19" t="str">
        <f>IF('搬入明細 (単契)'!D21="","",'搬入明細 (単契)'!D21)</f>
        <v/>
      </c>
      <c r="C24" s="164">
        <f>ROUNDDOWN('搬入明細 (単契)'!D21*'支払明細 (単契)'!$F$1,0)</f>
        <v>0</v>
      </c>
      <c r="D24" s="21"/>
      <c r="E24" s="161"/>
      <c r="F24" s="22" t="s">
        <v>138</v>
      </c>
      <c r="G24" s="22"/>
      <c r="H24" s="170">
        <f>SUMIFS($C$6:$C$96,$A$6:$A$96,"&gt;="&amp;DATE($F$4+1,10,1),$A$6:$A$96,"&lt;="&amp;DATE($F$4+1,10,31))</f>
        <v>0</v>
      </c>
    </row>
    <row r="25" spans="1:8" ht="18.75" customHeight="1">
      <c r="A25" s="18" t="str">
        <f>IF('搬入明細 (単契)'!B22="","",'搬入明細 (単契)'!B22)</f>
        <v/>
      </c>
      <c r="B25" s="19" t="str">
        <f>IF('搬入明細 (単契)'!D22="","",'搬入明細 (単契)'!D22)</f>
        <v/>
      </c>
      <c r="C25" s="164">
        <f>ROUNDDOWN('搬入明細 (単契)'!D22*'支払明細 (単契)'!$F$1,0)</f>
        <v>0</v>
      </c>
      <c r="D25" s="21"/>
      <c r="E25" s="161"/>
      <c r="F25" s="22" t="s">
        <v>139</v>
      </c>
      <c r="G25" s="22"/>
      <c r="H25" s="170">
        <f>SUMIFS($C$6:$C$96,$A$6:$A$96,"&gt;="&amp;DATE($F$4+1,11,1),$A$6:$A$96,"&lt;="&amp;DATE($F$4+1,11,30))</f>
        <v>0</v>
      </c>
    </row>
    <row r="26" spans="1:8" ht="18.75" customHeight="1">
      <c r="A26" s="18" t="str">
        <f>IF('搬入明細 (単契)'!B23="","",'搬入明細 (単契)'!B23)</f>
        <v/>
      </c>
      <c r="B26" s="19" t="str">
        <f>IF('搬入明細 (単契)'!D23="","",'搬入明細 (単契)'!D23)</f>
        <v/>
      </c>
      <c r="C26" s="164">
        <f>ROUNDDOWN('搬入明細 (単契)'!D23*'支払明細 (単契)'!$F$1,0)</f>
        <v>0</v>
      </c>
      <c r="D26" s="21"/>
      <c r="E26" s="161"/>
      <c r="F26" s="22" t="s">
        <v>140</v>
      </c>
      <c r="G26" s="22"/>
      <c r="H26" s="170">
        <f>SUMIFS($C$6:$C$96,$A$6:$A$96,"&gt;="&amp;DATE($F$4+1,12,1),$A$6:$A$96,"&lt;="&amp;DATE($F$4+1,12,31))</f>
        <v>0</v>
      </c>
    </row>
    <row r="27" spans="1:8" ht="18.75" customHeight="1">
      <c r="A27" s="18" t="str">
        <f>IF('搬入明細 (単契)'!B24="","",'搬入明細 (単契)'!B24)</f>
        <v/>
      </c>
      <c r="B27" s="19" t="str">
        <f>IF('搬入明細 (単契)'!D24="","",'搬入明細 (単契)'!D24)</f>
        <v/>
      </c>
      <c r="C27" s="164">
        <f>ROUNDDOWN('搬入明細 (単契)'!D24*'支払明細 (単契)'!$F$1,0)</f>
        <v>0</v>
      </c>
      <c r="D27" s="21"/>
      <c r="E27" s="161"/>
      <c r="F27" s="22" t="s">
        <v>142</v>
      </c>
      <c r="G27" s="22"/>
      <c r="H27" s="170">
        <f>SUMIFS($C$6:$C$96,$A$6:$A$96,"&gt;="&amp;DATE($F$4+2,1,1),$A$6:$A$96,"&lt;="&amp;DATE($F$4+2,1,31))</f>
        <v>0</v>
      </c>
    </row>
    <row r="28" spans="1:8" ht="18.75" customHeight="1">
      <c r="A28" s="18" t="str">
        <f>IF('搬入明細 (単契)'!B25="","",'搬入明細 (単契)'!B25)</f>
        <v/>
      </c>
      <c r="B28" s="19" t="str">
        <f>IF('搬入明細 (単契)'!D25="","",'搬入明細 (単契)'!D25)</f>
        <v/>
      </c>
      <c r="C28" s="164">
        <f>ROUNDDOWN('搬入明細 (単契)'!D25*'支払明細 (単契)'!$F$1,0)</f>
        <v>0</v>
      </c>
      <c r="D28" s="21"/>
      <c r="E28" s="161"/>
      <c r="F28" s="22" t="s">
        <v>141</v>
      </c>
      <c r="G28" s="22"/>
      <c r="H28" s="170">
        <f>SUMIFS($C$6:$C$96,$A$6:$A$96,"&gt;="&amp;DATE($F$4+2,2,1),$A$6:$A$96,"&lt;="&amp;DATE($F$4+2,2,29))</f>
        <v>0</v>
      </c>
    </row>
    <row r="29" spans="1:8" ht="18.75" customHeight="1">
      <c r="A29" s="18" t="str">
        <f>IF('搬入明細 (単契)'!B26="","",'搬入明細 (単契)'!B26)</f>
        <v/>
      </c>
      <c r="B29" s="19" t="str">
        <f>IF('搬入明細 (単契)'!D26="","",'搬入明細 (単契)'!D26)</f>
        <v/>
      </c>
      <c r="C29" s="164">
        <f>ROUNDDOWN('搬入明細 (単契)'!D26*'支払明細 (単契)'!$F$1,0)</f>
        <v>0</v>
      </c>
      <c r="D29" s="21"/>
      <c r="E29" s="161"/>
      <c r="F29" s="22" t="s">
        <v>143</v>
      </c>
      <c r="G29" s="22"/>
      <c r="H29" s="170">
        <f>SUMIFS($C$6:$C$96,$A$6:$A$96,"&gt;="&amp;DATE($F$4+2,3,1),$A$6:$A$96,"&lt;="&amp;DATE($F$4+2,3,31))</f>
        <v>0</v>
      </c>
    </row>
    <row r="30" spans="1:8" ht="18.75" customHeight="1">
      <c r="A30" s="18" t="str">
        <f>IF('搬入明細 (単契)'!B27="","",'搬入明細 (単契)'!B27)</f>
        <v/>
      </c>
      <c r="B30" s="19" t="str">
        <f>IF('搬入明細 (単契)'!D27="","",'搬入明細 (単契)'!D27)</f>
        <v/>
      </c>
      <c r="C30" s="164">
        <f>ROUNDDOWN('搬入明細 (単契)'!D27*'支払明細 (単契)'!$F$1,0)</f>
        <v>0</v>
      </c>
      <c r="D30" s="21"/>
      <c r="E30" s="161"/>
      <c r="F30" s="22"/>
      <c r="G30" s="22"/>
      <c r="H30" s="23"/>
    </row>
    <row r="31" spans="1:8" ht="18.75" customHeight="1">
      <c r="A31" s="18" t="str">
        <f>IF('搬入明細 (単契)'!B28="","",'搬入明細 (単契)'!B28)</f>
        <v/>
      </c>
      <c r="B31" s="19" t="str">
        <f>IF('搬入明細 (単契)'!D28="","",'搬入明細 (単契)'!D28)</f>
        <v/>
      </c>
      <c r="C31" s="164">
        <f>ROUNDDOWN('搬入明細 (単契)'!D28*'支払明細 (単契)'!$F$1,0)</f>
        <v>0</v>
      </c>
      <c r="D31" s="21"/>
      <c r="E31" s="161"/>
      <c r="F31" s="22"/>
      <c r="G31" s="22"/>
      <c r="H31" s="23"/>
    </row>
    <row r="32" spans="1:8" ht="18.75" customHeight="1">
      <c r="A32" s="18" t="str">
        <f>IF('搬入明細 (単契)'!B29="","",'搬入明細 (単契)'!B29)</f>
        <v/>
      </c>
      <c r="B32" s="19" t="str">
        <f>IF('搬入明細 (単契)'!D29="","",'搬入明細 (単契)'!D29)</f>
        <v/>
      </c>
      <c r="C32" s="164">
        <f>ROUNDDOWN('搬入明細 (単契)'!D29*'支払明細 (単契)'!$F$1,0)</f>
        <v>0</v>
      </c>
      <c r="D32" s="21"/>
      <c r="E32" s="161"/>
      <c r="F32" s="22"/>
      <c r="G32" s="22"/>
      <c r="H32" s="23"/>
    </row>
    <row r="33" spans="1:8" ht="18.75" customHeight="1">
      <c r="A33" s="18" t="str">
        <f>IF('搬入明細 (単契)'!B30="","",'搬入明細 (単契)'!B30)</f>
        <v/>
      </c>
      <c r="B33" s="19" t="str">
        <f>IF('搬入明細 (単契)'!D30="","",'搬入明細 (単契)'!D30)</f>
        <v/>
      </c>
      <c r="C33" s="164">
        <f>ROUNDDOWN('搬入明細 (単契)'!D30*'支払明細 (単契)'!$F$1,0)</f>
        <v>0</v>
      </c>
      <c r="D33" s="21"/>
      <c r="E33" s="161"/>
      <c r="F33" s="22"/>
      <c r="G33" s="22"/>
      <c r="H33" s="23"/>
    </row>
    <row r="34" spans="1:8" ht="18.75" customHeight="1">
      <c r="A34" s="18" t="str">
        <f>IF('搬入明細 (単契)'!B31="","",'搬入明細 (単契)'!B31)</f>
        <v/>
      </c>
      <c r="B34" s="19" t="str">
        <f>IF('搬入明細 (単契)'!D31="","",'搬入明細 (単契)'!D31)</f>
        <v/>
      </c>
      <c r="C34" s="164">
        <f>ROUNDDOWN('搬入明細 (単契)'!D31*'支払明細 (単契)'!$F$1,0)</f>
        <v>0</v>
      </c>
      <c r="D34" s="21"/>
      <c r="E34" s="161"/>
      <c r="F34" s="22"/>
      <c r="G34" s="22"/>
      <c r="H34" s="23"/>
    </row>
    <row r="35" spans="1:8" ht="18.75" customHeight="1">
      <c r="A35" s="18" t="str">
        <f>IF('搬入明細 (単契)'!B32="","",'搬入明細 (単契)'!B32)</f>
        <v/>
      </c>
      <c r="B35" s="19" t="str">
        <f>IF('搬入明細 (単契)'!D32="","",'搬入明細 (単契)'!D32)</f>
        <v/>
      </c>
      <c r="C35" s="164">
        <f>ROUNDDOWN('搬入明細 (単契)'!D32*'支払明細 (単契)'!$F$1,0)</f>
        <v>0</v>
      </c>
      <c r="D35" s="21"/>
      <c r="E35" s="161"/>
      <c r="F35" s="22"/>
      <c r="G35" s="22"/>
      <c r="H35" s="23"/>
    </row>
    <row r="36" spans="1:8" ht="18.75" customHeight="1">
      <c r="A36" s="18" t="str">
        <f>IF('搬入明細 (単契)'!B33="","",'搬入明細 (単契)'!B33)</f>
        <v/>
      </c>
      <c r="B36" s="19" t="str">
        <f>IF('搬入明細 (単契)'!D33="","",'搬入明細 (単契)'!D33)</f>
        <v/>
      </c>
      <c r="C36" s="164">
        <f>ROUNDDOWN('搬入明細 (単契)'!D33*'支払明細 (単契)'!$F$1,0)</f>
        <v>0</v>
      </c>
      <c r="D36" s="21"/>
      <c r="E36" s="161"/>
      <c r="F36" s="22"/>
      <c r="G36" s="22"/>
      <c r="H36" s="23"/>
    </row>
    <row r="37" spans="1:8" ht="18.75" customHeight="1">
      <c r="A37" s="18" t="str">
        <f>IF('搬入明細 (単契)'!B34="","",'搬入明細 (単契)'!B34)</f>
        <v/>
      </c>
      <c r="B37" s="19" t="str">
        <f>IF('搬入明細 (単契)'!D34="","",'搬入明細 (単契)'!D34)</f>
        <v/>
      </c>
      <c r="C37" s="164">
        <f>ROUNDDOWN('搬入明細 (単契)'!D34*'支払明細 (単契)'!$F$1,0)</f>
        <v>0</v>
      </c>
      <c r="D37" s="21"/>
      <c r="E37" s="161"/>
      <c r="F37" s="22"/>
      <c r="G37" s="22"/>
      <c r="H37" s="23"/>
    </row>
    <row r="38" spans="1:8" ht="18.75" customHeight="1">
      <c r="A38" s="18" t="str">
        <f>IF('搬入明細 (単契)'!B35="","",'搬入明細 (単契)'!B35)</f>
        <v/>
      </c>
      <c r="B38" s="19" t="str">
        <f>IF('搬入明細 (単契)'!D35="","",'搬入明細 (単契)'!D35)</f>
        <v/>
      </c>
      <c r="C38" s="164">
        <f>ROUNDDOWN('搬入明細 (単契)'!D35*'支払明細 (単契)'!$F$1,0)</f>
        <v>0</v>
      </c>
      <c r="D38" s="21"/>
      <c r="E38" s="161"/>
      <c r="F38" s="22"/>
      <c r="G38" s="22"/>
      <c r="H38" s="23"/>
    </row>
    <row r="39" spans="1:8" ht="18.75" customHeight="1">
      <c r="A39" s="18" t="str">
        <f>IF('搬入明細 (単契)'!B36="","",'搬入明細 (単契)'!B36)</f>
        <v/>
      </c>
      <c r="B39" s="19" t="str">
        <f>IF('搬入明細 (単契)'!D36="","",'搬入明細 (単契)'!D36)</f>
        <v/>
      </c>
      <c r="C39" s="164">
        <f>ROUNDDOWN('搬入明細 (単契)'!D36*'支払明細 (単契)'!$F$1,0)</f>
        <v>0</v>
      </c>
      <c r="D39" s="21"/>
      <c r="E39" s="161"/>
      <c r="F39" s="32"/>
      <c r="G39" s="162"/>
      <c r="H39" s="34"/>
    </row>
    <row r="40" spans="1:8" ht="18.75" customHeight="1">
      <c r="A40" s="18" t="str">
        <f>IF('搬入明細 (単契)'!B37="","",'搬入明細 (単契)'!B37)</f>
        <v/>
      </c>
      <c r="B40" s="19" t="str">
        <f>IF('搬入明細 (単契)'!D37="","",'搬入明細 (単契)'!D37)</f>
        <v/>
      </c>
      <c r="C40" s="164">
        <f>ROUNDDOWN('搬入明細 (単契)'!D37*'支払明細 (単契)'!$F$1,0)</f>
        <v>0</v>
      </c>
      <c r="D40" s="21"/>
      <c r="E40" s="161"/>
      <c r="F40" s="32"/>
      <c r="G40" s="162"/>
      <c r="H40" s="34"/>
    </row>
    <row r="41" spans="1:8" ht="18.75" customHeight="1">
      <c r="A41" s="18" t="str">
        <f>IF('搬入明細 (単契)'!B38="","",'搬入明細 (単契)'!B38)</f>
        <v/>
      </c>
      <c r="B41" s="19" t="str">
        <f>IF('搬入明細 (単契)'!D38="","",'搬入明細 (単契)'!D38)</f>
        <v/>
      </c>
      <c r="C41" s="164">
        <f>ROUNDDOWN('搬入明細 (単契)'!D38*'支払明細 (単契)'!$F$1,0)</f>
        <v>0</v>
      </c>
      <c r="D41" s="21"/>
      <c r="E41" s="161"/>
      <c r="F41" s="32"/>
      <c r="G41" s="162"/>
      <c r="H41" s="34"/>
    </row>
    <row r="42" spans="1:8" ht="18.75" customHeight="1">
      <c r="A42" s="18" t="str">
        <f>IF('搬入明細 (単契)'!B39="","",'搬入明細 (単契)'!B39)</f>
        <v/>
      </c>
      <c r="B42" s="19" t="str">
        <f>IF('搬入明細 (単契)'!D39="","",'搬入明細 (単契)'!D39)</f>
        <v/>
      </c>
      <c r="C42" s="164">
        <f>ROUNDDOWN('搬入明細 (単契)'!D39*'支払明細 (単契)'!$F$1,0)</f>
        <v>0</v>
      </c>
      <c r="D42" s="21"/>
      <c r="E42" s="161"/>
      <c r="F42" s="32"/>
      <c r="G42" s="162"/>
      <c r="H42" s="34"/>
    </row>
    <row r="43" spans="1:8" ht="18.75" customHeight="1">
      <c r="A43" s="18" t="str">
        <f>IF('搬入明細 (単契)'!B40="","",'搬入明細 (単契)'!B40)</f>
        <v/>
      </c>
      <c r="B43" s="19" t="str">
        <f>IF('搬入明細 (単契)'!D40="","",'搬入明細 (単契)'!D40)</f>
        <v/>
      </c>
      <c r="C43" s="164">
        <f>ROUNDDOWN('搬入明細 (単契)'!D40*'支払明細 (単契)'!$F$1,0)</f>
        <v>0</v>
      </c>
      <c r="D43" s="21"/>
      <c r="E43" s="161"/>
      <c r="F43" s="32"/>
      <c r="G43" s="162"/>
      <c r="H43" s="34"/>
    </row>
    <row r="44" spans="1:8" ht="18.75" customHeight="1">
      <c r="A44" s="18" t="str">
        <f>IF('搬入明細 (単契)'!B41="","",'搬入明細 (単契)'!B41)</f>
        <v/>
      </c>
      <c r="B44" s="19" t="str">
        <f>IF('搬入明細 (単契)'!D41="","",'搬入明細 (単契)'!D41)</f>
        <v/>
      </c>
      <c r="C44" s="164">
        <f>ROUNDDOWN('搬入明細 (単契)'!D41*'支払明細 (単契)'!$F$1,0)</f>
        <v>0</v>
      </c>
      <c r="D44" s="21"/>
      <c r="E44" s="161"/>
      <c r="F44" s="32"/>
      <c r="G44" s="162"/>
      <c r="H44" s="34"/>
    </row>
    <row r="45" spans="1:8" ht="18.75" customHeight="1">
      <c r="A45" s="18" t="str">
        <f>IF('搬入明細 (単契)'!B42="","",'搬入明細 (単契)'!B42)</f>
        <v/>
      </c>
      <c r="B45" s="19" t="str">
        <f>IF('搬入明細 (単契)'!D42="","",'搬入明細 (単契)'!D42)</f>
        <v/>
      </c>
      <c r="C45" s="164">
        <f>ROUNDDOWN('搬入明細 (単契)'!D42*'支払明細 (単契)'!$F$1,0)</f>
        <v>0</v>
      </c>
      <c r="D45" s="21"/>
      <c r="E45" s="161"/>
      <c r="F45" s="32"/>
      <c r="G45" s="162"/>
      <c r="H45" s="34"/>
    </row>
    <row r="46" spans="1:8" ht="18.75" customHeight="1">
      <c r="A46" s="18" t="str">
        <f>IF('搬入明細 (単契)'!B43="","",'搬入明細 (単契)'!B43)</f>
        <v/>
      </c>
      <c r="B46" s="19" t="str">
        <f>IF('搬入明細 (単契)'!D43="","",'搬入明細 (単契)'!D43)</f>
        <v/>
      </c>
      <c r="C46" s="164">
        <f>ROUNDDOWN('搬入明細 (単契)'!D43*'支払明細 (単契)'!$F$1,0)</f>
        <v>0</v>
      </c>
      <c r="D46" s="21"/>
      <c r="E46" s="161"/>
      <c r="F46" s="32"/>
      <c r="G46" s="162"/>
      <c r="H46" s="34"/>
    </row>
    <row r="47" spans="1:8" ht="18.75" customHeight="1">
      <c r="A47" s="18" t="str">
        <f>IF('搬入明細 (単契)'!B44="","",'搬入明細 (単契)'!B44)</f>
        <v/>
      </c>
      <c r="B47" s="19" t="str">
        <f>IF('搬入明細 (単契)'!D44="","",'搬入明細 (単契)'!D44)</f>
        <v/>
      </c>
      <c r="C47" s="164">
        <f>ROUNDDOWN('搬入明細 (単契)'!D44*'支払明細 (単契)'!$F$1,0)</f>
        <v>0</v>
      </c>
      <c r="D47" s="21"/>
      <c r="E47" s="161"/>
      <c r="F47" s="32"/>
      <c r="G47" s="162"/>
      <c r="H47" s="34"/>
    </row>
    <row r="48" spans="1:8" ht="18.75" customHeight="1">
      <c r="A48" s="18" t="str">
        <f>IF('搬入明細 (単契)'!B45="","",'搬入明細 (単契)'!B45)</f>
        <v/>
      </c>
      <c r="B48" s="19" t="str">
        <f>IF('搬入明細 (単契)'!D45="","",'搬入明細 (単契)'!D45)</f>
        <v/>
      </c>
      <c r="C48" s="164">
        <f>ROUNDDOWN('搬入明細 (単契)'!D45*'支払明細 (単契)'!$F$1,0)</f>
        <v>0</v>
      </c>
      <c r="D48" s="21"/>
      <c r="E48" s="161"/>
      <c r="F48" s="32"/>
      <c r="G48" s="162"/>
      <c r="H48" s="34"/>
    </row>
    <row r="49" spans="1:11" ht="18.75" customHeight="1">
      <c r="A49" s="18" t="str">
        <f>IF('搬入明細 (単契)'!B46="","",'搬入明細 (単契)'!B46)</f>
        <v/>
      </c>
      <c r="B49" s="19" t="str">
        <f>IF('搬入明細 (単契)'!D46="","",'搬入明細 (単契)'!D46)</f>
        <v/>
      </c>
      <c r="C49" s="164">
        <f>ROUNDDOWN('搬入明細 (単契)'!D46*'支払明細 (単契)'!$F$1,0)</f>
        <v>0</v>
      </c>
      <c r="D49" s="21"/>
      <c r="E49" s="161"/>
      <c r="F49" s="32"/>
      <c r="G49" s="162"/>
      <c r="H49" s="34"/>
    </row>
    <row r="50" spans="1:11" ht="18.75" customHeight="1">
      <c r="A50" s="18" t="str">
        <f>IF('搬入明細 (単契)'!B47="","",'搬入明細 (単契)'!B47)</f>
        <v/>
      </c>
      <c r="B50" s="19" t="str">
        <f>IF('搬入明細 (単契)'!D47="","",'搬入明細 (単契)'!D47)</f>
        <v/>
      </c>
      <c r="C50" s="164">
        <f>ROUNDDOWN('搬入明細 (単契)'!D47*'支払明細 (単契)'!$F$1,0)</f>
        <v>0</v>
      </c>
      <c r="D50" s="21"/>
      <c r="E50" s="161"/>
      <c r="F50" s="32"/>
      <c r="G50" s="162"/>
      <c r="H50" s="34"/>
    </row>
    <row r="51" spans="1:11" ht="18.75" customHeight="1">
      <c r="A51" s="18" t="str">
        <f>IF('搬入明細 (単契)'!B48="","",'搬入明細 (単契)'!B48)</f>
        <v/>
      </c>
      <c r="B51" s="19" t="str">
        <f>IF('搬入明細 (単契)'!D48="","",'搬入明細 (単契)'!D48)</f>
        <v/>
      </c>
      <c r="C51" s="164">
        <f>ROUNDDOWN('搬入明細 (単契)'!D48*'支払明細 (単契)'!$F$1,0)</f>
        <v>0</v>
      </c>
      <c r="D51" s="21"/>
      <c r="E51" s="161"/>
      <c r="F51" s="32"/>
      <c r="G51" s="162"/>
      <c r="H51" s="34"/>
    </row>
    <row r="52" spans="1:11" ht="18.75" customHeight="1">
      <c r="A52" s="18" t="str">
        <f>IF('搬入明細 (単契)'!B49="","",'搬入明細 (単契)'!B49)</f>
        <v/>
      </c>
      <c r="B52" s="19" t="str">
        <f>IF('搬入明細 (単契)'!D49="","",'搬入明細 (単契)'!D49)</f>
        <v/>
      </c>
      <c r="C52" s="164">
        <f>ROUNDDOWN('搬入明細 (単契)'!D49*'支払明細 (単契)'!$F$1,0)</f>
        <v>0</v>
      </c>
      <c r="D52" s="21"/>
      <c r="E52" s="161"/>
      <c r="F52" s="32"/>
      <c r="G52" s="162"/>
      <c r="H52" s="34"/>
    </row>
    <row r="53" spans="1:11" ht="18.75" customHeight="1">
      <c r="A53" s="18" t="str">
        <f>IF('搬入明細 (単契)'!B50="","",'搬入明細 (単契)'!B50)</f>
        <v/>
      </c>
      <c r="B53" s="19" t="str">
        <f>IF('搬入明細 (単契)'!D50="","",'搬入明細 (単契)'!D50)</f>
        <v/>
      </c>
      <c r="C53" s="164">
        <f>ROUNDDOWN('搬入明細 (単契)'!D50*'支払明細 (単契)'!$F$1,0)</f>
        <v>0</v>
      </c>
      <c r="D53" s="21"/>
      <c r="E53" s="161"/>
      <c r="F53" s="32"/>
      <c r="G53" s="162"/>
      <c r="H53" s="34"/>
    </row>
    <row r="54" spans="1:11" ht="18.75" customHeight="1">
      <c r="A54" s="18" t="str">
        <f>IF('搬入明細 (単契)'!B51="","",'搬入明細 (単契)'!B51)</f>
        <v/>
      </c>
      <c r="B54" s="19" t="str">
        <f>IF('搬入明細 (単契)'!D51="","",'搬入明細 (単契)'!D51)</f>
        <v/>
      </c>
      <c r="C54" s="164">
        <f>ROUNDDOWN('搬入明細 (単契)'!D51*'支払明細 (単契)'!$F$1,0)</f>
        <v>0</v>
      </c>
      <c r="D54" s="21"/>
      <c r="E54" s="161"/>
      <c r="F54" s="32"/>
      <c r="G54" s="162"/>
      <c r="H54" s="34"/>
    </row>
    <row r="55" spans="1:11" ht="18.75" customHeight="1">
      <c r="A55" s="18" t="str">
        <f>IF('搬入明細 (単契)'!B52="","",'搬入明細 (単契)'!B52)</f>
        <v/>
      </c>
      <c r="B55" s="19" t="str">
        <f>IF('搬入明細 (単契)'!D52="","",'搬入明細 (単契)'!D52)</f>
        <v/>
      </c>
      <c r="C55" s="164">
        <f>ROUNDDOWN('搬入明細 (単契)'!D52*'支払明細 (単契)'!$F$1,0)</f>
        <v>0</v>
      </c>
      <c r="D55" s="21"/>
      <c r="E55" s="161"/>
      <c r="F55" s="32"/>
      <c r="G55" s="162"/>
      <c r="H55" s="34"/>
    </row>
    <row r="56" spans="1:11" ht="18.75" customHeight="1">
      <c r="A56" s="18" t="str">
        <f>IF('搬入明細 (単契)'!B53="","",'搬入明細 (単契)'!B53)</f>
        <v/>
      </c>
      <c r="B56" s="19" t="str">
        <f>IF('搬入明細 (単契)'!D53="","",'搬入明細 (単契)'!D53)</f>
        <v/>
      </c>
      <c r="C56" s="164">
        <f>ROUNDDOWN('搬入明細 (単契)'!D53*'支払明細 (単契)'!$F$1,0)</f>
        <v>0</v>
      </c>
      <c r="D56" s="21"/>
      <c r="E56" s="161"/>
      <c r="F56" s="32"/>
      <c r="G56" s="162"/>
      <c r="H56" s="34"/>
    </row>
    <row r="57" spans="1:11" ht="18.75" customHeight="1">
      <c r="A57" s="18" t="str">
        <f>IF('搬入明細 (単契)'!B54="","",'搬入明細 (単契)'!B54)</f>
        <v/>
      </c>
      <c r="B57" s="19" t="str">
        <f>IF('搬入明細 (単契)'!D54="","",'搬入明細 (単契)'!D54)</f>
        <v/>
      </c>
      <c r="C57" s="164">
        <f>ROUNDDOWN('搬入明細 (単契)'!D54*'支払明細 (単契)'!$F$1,0)</f>
        <v>0</v>
      </c>
      <c r="D57" s="21"/>
      <c r="E57" s="161"/>
      <c r="F57" s="32"/>
      <c r="G57" s="162"/>
      <c r="H57" s="34"/>
    </row>
    <row r="58" spans="1:11" ht="18.75" customHeight="1">
      <c r="A58" s="18" t="str">
        <f>IF('搬入明細 (単契)'!B55="","",'搬入明細 (単契)'!B55)</f>
        <v/>
      </c>
      <c r="B58" s="19" t="str">
        <f>IF('搬入明細 (単契)'!D55="","",'搬入明細 (単契)'!D55)</f>
        <v/>
      </c>
      <c r="C58" s="164">
        <f>ROUNDDOWN('搬入明細 (単契)'!D55*'支払明細 (単契)'!$F$1,0)</f>
        <v>0</v>
      </c>
      <c r="D58" s="21"/>
      <c r="E58" s="161"/>
      <c r="F58" s="32"/>
      <c r="G58" s="162"/>
      <c r="H58" s="34"/>
    </row>
    <row r="59" spans="1:11" ht="18.75" customHeight="1">
      <c r="A59" s="18" t="str">
        <f>IF('搬入明細 (単契)'!B56="","",'搬入明細 (単契)'!B56)</f>
        <v/>
      </c>
      <c r="B59" s="19" t="str">
        <f>IF('搬入明細 (単契)'!D56="","",'搬入明細 (単契)'!D56)</f>
        <v/>
      </c>
      <c r="C59" s="164">
        <f>ROUNDDOWN('搬入明細 (単契)'!D56*'支払明細 (単契)'!$F$1,0)</f>
        <v>0</v>
      </c>
      <c r="D59" s="21"/>
      <c r="E59" s="161"/>
      <c r="F59" s="32"/>
      <c r="G59" s="162"/>
      <c r="H59" s="34"/>
    </row>
    <row r="60" spans="1:11" ht="18.75" customHeight="1">
      <c r="A60" s="18" t="str">
        <f>IF('搬入明細 (単契)'!B57="","",'搬入明細 (単契)'!B57)</f>
        <v/>
      </c>
      <c r="B60" s="19" t="str">
        <f>IF('搬入明細 (単契)'!D57="","",'搬入明細 (単契)'!D57)</f>
        <v/>
      </c>
      <c r="C60" s="164">
        <f>ROUNDDOWN('搬入明細 (単契)'!D57*'支払明細 (単契)'!$F$1,0)</f>
        <v>0</v>
      </c>
      <c r="D60" s="21"/>
      <c r="E60" s="161"/>
      <c r="F60" s="32"/>
      <c r="G60" s="162"/>
      <c r="H60" s="34"/>
      <c r="K60" s="35"/>
    </row>
    <row r="61" spans="1:11" ht="18.75" customHeight="1">
      <c r="A61" s="18" t="str">
        <f>IF('搬入明細 (単契)'!B58="","",'搬入明細 (単契)'!B58)</f>
        <v/>
      </c>
      <c r="B61" s="19" t="str">
        <f>IF('搬入明細 (単契)'!D58="","",'搬入明細 (単契)'!D58)</f>
        <v/>
      </c>
      <c r="C61" s="164">
        <f>ROUNDDOWN('搬入明細 (単契)'!D58*'支払明細 (単契)'!$F$1,0)</f>
        <v>0</v>
      </c>
      <c r="D61" s="21"/>
      <c r="E61" s="161"/>
      <c r="F61" s="32"/>
      <c r="G61" s="162"/>
      <c r="H61" s="34"/>
    </row>
    <row r="62" spans="1:11" ht="18.75" customHeight="1">
      <c r="A62" s="18" t="str">
        <f>IF('搬入明細 (単契)'!B59="","",'搬入明細 (単契)'!B59)</f>
        <v/>
      </c>
      <c r="B62" s="19" t="str">
        <f>IF('搬入明細 (単契)'!D59="","",'搬入明細 (単契)'!D59)</f>
        <v/>
      </c>
      <c r="C62" s="164">
        <f>ROUNDDOWN('搬入明細 (単契)'!D59*'支払明細 (単契)'!$F$1,0)</f>
        <v>0</v>
      </c>
      <c r="D62" s="21"/>
      <c r="E62" s="161"/>
      <c r="F62" s="32"/>
      <c r="G62" s="162"/>
      <c r="H62" s="34"/>
    </row>
    <row r="63" spans="1:11" ht="18.75" customHeight="1">
      <c r="A63" s="18" t="str">
        <f>IF('搬入明細 (単契)'!B60="","",'搬入明細 (単契)'!B60)</f>
        <v/>
      </c>
      <c r="B63" s="19" t="str">
        <f>IF('搬入明細 (単契)'!D60="","",'搬入明細 (単契)'!D60)</f>
        <v/>
      </c>
      <c r="C63" s="164">
        <f>ROUNDDOWN('搬入明細 (単契)'!D60*'支払明細 (単契)'!$F$1,0)</f>
        <v>0</v>
      </c>
      <c r="D63" s="21"/>
      <c r="E63" s="161"/>
      <c r="F63" s="32"/>
      <c r="G63" s="162"/>
      <c r="H63" s="34"/>
    </row>
    <row r="64" spans="1:11" ht="18.75" customHeight="1">
      <c r="A64" s="18" t="str">
        <f>IF('搬入明細 (単契)'!B61="","",'搬入明細 (単契)'!B61)</f>
        <v/>
      </c>
      <c r="B64" s="19" t="str">
        <f>IF('搬入明細 (単契)'!D61="","",'搬入明細 (単契)'!D61)</f>
        <v/>
      </c>
      <c r="C64" s="164">
        <f>ROUNDDOWN('搬入明細 (単契)'!D61*'支払明細 (単契)'!$F$1,0)</f>
        <v>0</v>
      </c>
      <c r="D64" s="21"/>
      <c r="E64" s="161"/>
      <c r="F64" s="32"/>
      <c r="G64" s="162"/>
      <c r="H64" s="34"/>
    </row>
    <row r="65" spans="1:8" ht="18.75" customHeight="1">
      <c r="A65" s="18" t="str">
        <f>IF('搬入明細 (単契)'!B62="","",'搬入明細 (単契)'!B62)</f>
        <v/>
      </c>
      <c r="B65" s="19" t="str">
        <f>IF('搬入明細 (単契)'!D62="","",'搬入明細 (単契)'!D62)</f>
        <v/>
      </c>
      <c r="C65" s="164">
        <f>ROUNDDOWN('搬入明細 (単契)'!D62*'支払明細 (単契)'!$F$1,0)</f>
        <v>0</v>
      </c>
      <c r="D65" s="21"/>
      <c r="E65" s="161"/>
      <c r="F65" s="32"/>
      <c r="G65" s="162"/>
      <c r="H65" s="34"/>
    </row>
    <row r="66" spans="1:8" ht="18.75" customHeight="1">
      <c r="A66" s="18" t="str">
        <f>IF('搬入明細 (単契)'!B63="","",'搬入明細 (単契)'!B63)</f>
        <v/>
      </c>
      <c r="B66" s="19" t="str">
        <f>IF('搬入明細 (単契)'!D63="","",'搬入明細 (単契)'!D63)</f>
        <v/>
      </c>
      <c r="C66" s="164">
        <f>ROUNDDOWN('搬入明細 (単契)'!D63*'支払明細 (単契)'!$F$1,0)</f>
        <v>0</v>
      </c>
      <c r="D66" s="21"/>
      <c r="E66" s="161"/>
      <c r="F66" s="32"/>
      <c r="G66" s="162"/>
      <c r="H66" s="34"/>
    </row>
    <row r="67" spans="1:8" ht="18.75" customHeight="1">
      <c r="A67" s="18" t="str">
        <f>IF('搬入明細 (単契)'!B64="","",'搬入明細 (単契)'!B64)</f>
        <v/>
      </c>
      <c r="B67" s="19" t="str">
        <f>IF('搬入明細 (単契)'!D64="","",'搬入明細 (単契)'!D64)</f>
        <v/>
      </c>
      <c r="C67" s="164">
        <f>ROUNDDOWN('搬入明細 (単契)'!D64*'支払明細 (単契)'!$F$1,0)</f>
        <v>0</v>
      </c>
      <c r="D67" s="21"/>
      <c r="E67" s="161"/>
      <c r="F67" s="32"/>
      <c r="G67" s="162"/>
      <c r="H67" s="34"/>
    </row>
    <row r="68" spans="1:8" ht="18.75" customHeight="1">
      <c r="A68" s="18" t="str">
        <f>IF('搬入明細 (単契)'!B65="","",'搬入明細 (単契)'!B65)</f>
        <v/>
      </c>
      <c r="B68" s="19" t="str">
        <f>IF('搬入明細 (単契)'!D65="","",'搬入明細 (単契)'!D65)</f>
        <v/>
      </c>
      <c r="C68" s="164">
        <f>ROUNDDOWN('搬入明細 (単契)'!D65*'支払明細 (単契)'!$F$1,0)</f>
        <v>0</v>
      </c>
      <c r="D68" s="21"/>
      <c r="E68" s="161"/>
      <c r="F68" s="32"/>
      <c r="G68" s="162"/>
      <c r="H68" s="34"/>
    </row>
    <row r="69" spans="1:8" ht="18.75" customHeight="1">
      <c r="A69" s="18" t="str">
        <f>IF('搬入明細 (単契)'!B66="","",'搬入明細 (単契)'!B66)</f>
        <v/>
      </c>
      <c r="B69" s="19" t="str">
        <f>IF('搬入明細 (単契)'!D66="","",'搬入明細 (単契)'!D66)</f>
        <v/>
      </c>
      <c r="C69" s="164">
        <f>ROUNDDOWN('搬入明細 (単契)'!D66*'支払明細 (単契)'!$F$1,0)</f>
        <v>0</v>
      </c>
      <c r="D69" s="21"/>
      <c r="E69" s="161"/>
      <c r="F69" s="32"/>
      <c r="G69" s="162"/>
      <c r="H69" s="34"/>
    </row>
    <row r="70" spans="1:8" ht="18.75" customHeight="1">
      <c r="A70" s="18" t="str">
        <f>IF('搬入明細 (単契)'!B67="","",'搬入明細 (単契)'!B67)</f>
        <v/>
      </c>
      <c r="B70" s="19" t="str">
        <f>IF('搬入明細 (単契)'!D67="","",'搬入明細 (単契)'!D67)</f>
        <v/>
      </c>
      <c r="C70" s="164">
        <f>ROUNDDOWN('搬入明細 (単契)'!D67*'支払明細 (単契)'!$F$1,0)</f>
        <v>0</v>
      </c>
      <c r="D70" s="21"/>
      <c r="E70" s="161"/>
      <c r="F70" s="32"/>
      <c r="G70" s="162"/>
      <c r="H70" s="34"/>
    </row>
    <row r="71" spans="1:8" ht="18.75" customHeight="1">
      <c r="A71" s="18" t="str">
        <f>IF('搬入明細 (単契)'!B68="","",'搬入明細 (単契)'!B68)</f>
        <v/>
      </c>
      <c r="B71" s="19" t="str">
        <f>IF('搬入明細 (単契)'!D68="","",'搬入明細 (単契)'!D68)</f>
        <v/>
      </c>
      <c r="C71" s="164">
        <f>ROUNDDOWN('搬入明細 (単契)'!D68*'支払明細 (単契)'!$F$1,0)</f>
        <v>0</v>
      </c>
      <c r="D71" s="21"/>
      <c r="E71" s="161"/>
      <c r="F71" s="32"/>
      <c r="G71" s="162"/>
      <c r="H71" s="34"/>
    </row>
    <row r="72" spans="1:8" ht="18.75" customHeight="1">
      <c r="A72" s="18" t="str">
        <f>IF('搬入明細 (単契)'!B69="","",'搬入明細 (単契)'!B69)</f>
        <v/>
      </c>
      <c r="B72" s="19" t="str">
        <f>IF('搬入明細 (単契)'!D69="","",'搬入明細 (単契)'!D69)</f>
        <v/>
      </c>
      <c r="C72" s="164">
        <f>ROUNDDOWN('搬入明細 (単契)'!D69*'支払明細 (単契)'!$F$1,0)</f>
        <v>0</v>
      </c>
      <c r="D72" s="165"/>
    </row>
    <row r="73" spans="1:8" ht="18.75" customHeight="1">
      <c r="A73" s="18" t="str">
        <f>IF('搬入明細 (単契)'!B70="","",'搬入明細 (単契)'!B70)</f>
        <v/>
      </c>
      <c r="B73" s="19" t="str">
        <f>IF('搬入明細 (単契)'!D70="","",'搬入明細 (単契)'!D70)</f>
        <v/>
      </c>
      <c r="C73" s="164">
        <f>ROUNDDOWN('搬入明細 (単契)'!D70*'支払明細 (単契)'!$F$1,0)</f>
        <v>0</v>
      </c>
      <c r="D73" s="165"/>
    </row>
    <row r="74" spans="1:8" ht="18.75" customHeight="1">
      <c r="A74" s="18" t="str">
        <f>IF('搬入明細 (単契)'!B71="","",'搬入明細 (単契)'!B71)</f>
        <v/>
      </c>
      <c r="B74" s="19" t="str">
        <f>IF('搬入明細 (単契)'!D71="","",'搬入明細 (単契)'!D71)</f>
        <v/>
      </c>
      <c r="C74" s="164">
        <f>ROUNDDOWN('搬入明細 (単契)'!D71*'支払明細 (単契)'!$F$1,0)</f>
        <v>0</v>
      </c>
      <c r="D74" s="165"/>
    </row>
    <row r="75" spans="1:8" ht="18.75" customHeight="1">
      <c r="A75" s="18" t="str">
        <f>IF('搬入明細 (単契)'!B72="","",'搬入明細 (単契)'!B72)</f>
        <v/>
      </c>
      <c r="B75" s="19" t="str">
        <f>IF('搬入明細 (単契)'!D72="","",'搬入明細 (単契)'!D72)</f>
        <v/>
      </c>
      <c r="C75" s="164">
        <f>ROUNDDOWN('搬入明細 (単契)'!D72*'支払明細 (単契)'!$F$1,0)</f>
        <v>0</v>
      </c>
      <c r="D75" s="165"/>
    </row>
    <row r="76" spans="1:8" ht="18.75" customHeight="1">
      <c r="A76" s="18" t="str">
        <f>IF('搬入明細 (単契)'!B73="","",'搬入明細 (単契)'!B73)</f>
        <v/>
      </c>
      <c r="B76" s="19" t="str">
        <f>IF('搬入明細 (単契)'!D73="","",'搬入明細 (単契)'!D73)</f>
        <v/>
      </c>
      <c r="C76" s="164">
        <f>ROUNDDOWN('搬入明細 (単契)'!D73*'支払明細 (単契)'!$F$1,0)</f>
        <v>0</v>
      </c>
      <c r="D76" s="165"/>
    </row>
    <row r="77" spans="1:8" ht="18.75" customHeight="1">
      <c r="A77" s="18" t="str">
        <f>IF('搬入明細 (単契)'!B74="","",'搬入明細 (単契)'!B74)</f>
        <v/>
      </c>
      <c r="B77" s="19" t="str">
        <f>IF('搬入明細 (単契)'!D74="","",'搬入明細 (単契)'!D74)</f>
        <v/>
      </c>
      <c r="C77" s="164">
        <f>ROUNDDOWN('搬入明細 (単契)'!D74*'支払明細 (単契)'!$F$1,0)</f>
        <v>0</v>
      </c>
      <c r="D77" s="165"/>
    </row>
    <row r="78" spans="1:8" ht="18.75" customHeight="1">
      <c r="A78" s="18" t="str">
        <f>IF('搬入明細 (単契)'!B75="","",'搬入明細 (単契)'!B75)</f>
        <v/>
      </c>
      <c r="B78" s="19" t="str">
        <f>IF('搬入明細 (単契)'!D75="","",'搬入明細 (単契)'!D75)</f>
        <v/>
      </c>
      <c r="C78" s="164">
        <f>ROUNDDOWN('搬入明細 (単契)'!D75*'支払明細 (単契)'!$F$1,0)</f>
        <v>0</v>
      </c>
      <c r="D78" s="165"/>
    </row>
    <row r="79" spans="1:8" ht="18.75" customHeight="1">
      <c r="A79" s="18" t="str">
        <f>IF('搬入明細 (単契)'!B76="","",'搬入明細 (単契)'!B76)</f>
        <v/>
      </c>
      <c r="B79" s="19" t="str">
        <f>IF('搬入明細 (単契)'!D76="","",'搬入明細 (単契)'!D76)</f>
        <v/>
      </c>
      <c r="C79" s="164">
        <f>ROUNDDOWN('搬入明細 (単契)'!D76*'支払明細 (単契)'!$F$1,0)</f>
        <v>0</v>
      </c>
      <c r="D79" s="165"/>
    </row>
    <row r="80" spans="1:8" ht="18.75" customHeight="1">
      <c r="A80" s="18" t="str">
        <f>IF('搬入明細 (単契)'!B77="","",'搬入明細 (単契)'!B77)</f>
        <v/>
      </c>
      <c r="B80" s="19" t="str">
        <f>IF('搬入明細 (単契)'!D77="","",'搬入明細 (単契)'!D77)</f>
        <v/>
      </c>
      <c r="C80" s="164">
        <f>ROUNDDOWN('搬入明細 (単契)'!D77*'支払明細 (単契)'!$F$1,0)</f>
        <v>0</v>
      </c>
      <c r="D80" s="165"/>
    </row>
    <row r="81" spans="1:4" ht="18.75" customHeight="1">
      <c r="A81" s="18" t="str">
        <f>IF('搬入明細 (単契)'!B78="","",'搬入明細 (単契)'!B78)</f>
        <v/>
      </c>
      <c r="B81" s="19" t="str">
        <f>IF('搬入明細 (単契)'!D78="","",'搬入明細 (単契)'!D78)</f>
        <v/>
      </c>
      <c r="C81" s="164">
        <f>ROUNDDOWN('搬入明細 (単契)'!D78*'支払明細 (単契)'!$F$1,0)</f>
        <v>0</v>
      </c>
      <c r="D81" s="165"/>
    </row>
    <row r="82" spans="1:4" ht="18.75" customHeight="1">
      <c r="A82" s="18" t="str">
        <f>IF('搬入明細 (単契)'!B79="","",'搬入明細 (単契)'!B79)</f>
        <v/>
      </c>
      <c r="B82" s="19" t="str">
        <f>IF('搬入明細 (単契)'!D79="","",'搬入明細 (単契)'!D79)</f>
        <v/>
      </c>
      <c r="C82" s="164">
        <f>ROUNDDOWN('搬入明細 (単契)'!D79*'支払明細 (単契)'!$F$1,0)</f>
        <v>0</v>
      </c>
      <c r="D82" s="165"/>
    </row>
    <row r="83" spans="1:4" ht="18.75" customHeight="1">
      <c r="A83" s="18" t="str">
        <f>IF('搬入明細 (単契)'!B80="","",'搬入明細 (単契)'!B80)</f>
        <v/>
      </c>
      <c r="B83" s="19" t="str">
        <f>IF('搬入明細 (単契)'!D80="","",'搬入明細 (単契)'!D80)</f>
        <v/>
      </c>
      <c r="C83" s="164">
        <f>ROUNDDOWN('搬入明細 (単契)'!D80*'支払明細 (単契)'!$F$1,0)</f>
        <v>0</v>
      </c>
      <c r="D83" s="165"/>
    </row>
    <row r="84" spans="1:4" ht="18.75" customHeight="1">
      <c r="A84" s="18" t="str">
        <f>IF('搬入明細 (単契)'!B81="","",'搬入明細 (単契)'!B81)</f>
        <v/>
      </c>
      <c r="B84" s="19" t="str">
        <f>IF('搬入明細 (単契)'!D81="","",'搬入明細 (単契)'!D81)</f>
        <v/>
      </c>
      <c r="C84" s="164">
        <f>ROUNDDOWN('搬入明細 (単契)'!D81*'支払明細 (単契)'!$F$1,0)</f>
        <v>0</v>
      </c>
      <c r="D84" s="165"/>
    </row>
    <row r="85" spans="1:4" ht="18.75" customHeight="1">
      <c r="A85" s="18" t="str">
        <f>IF('搬入明細 (単契)'!B82="","",'搬入明細 (単契)'!B82)</f>
        <v/>
      </c>
      <c r="B85" s="19" t="str">
        <f>IF('搬入明細 (単契)'!D82="","",'搬入明細 (単契)'!D82)</f>
        <v/>
      </c>
      <c r="C85" s="164">
        <f>ROUNDDOWN('搬入明細 (単契)'!D82*'支払明細 (単契)'!$F$1,0)</f>
        <v>0</v>
      </c>
      <c r="D85" s="165"/>
    </row>
    <row r="86" spans="1:4" ht="18.75" customHeight="1">
      <c r="A86" s="18" t="str">
        <f>IF('搬入明細 (単契)'!B83="","",'搬入明細 (単契)'!B83)</f>
        <v/>
      </c>
      <c r="B86" s="19" t="str">
        <f>IF('搬入明細 (単契)'!D83="","",'搬入明細 (単契)'!D83)</f>
        <v/>
      </c>
      <c r="C86" s="164">
        <f>ROUNDDOWN('搬入明細 (単契)'!D83*'支払明細 (単契)'!$F$1,0)</f>
        <v>0</v>
      </c>
      <c r="D86" s="165"/>
    </row>
    <row r="87" spans="1:4" ht="18.75" customHeight="1">
      <c r="A87" s="18" t="str">
        <f>IF('搬入明細 (単契)'!B84="","",'搬入明細 (単契)'!B84)</f>
        <v/>
      </c>
      <c r="B87" s="19" t="str">
        <f>IF('搬入明細 (単契)'!D84="","",'搬入明細 (単契)'!D84)</f>
        <v/>
      </c>
      <c r="C87" s="164">
        <f>ROUNDDOWN('搬入明細 (単契)'!D84*'支払明細 (単契)'!$F$1,0)</f>
        <v>0</v>
      </c>
      <c r="D87" s="165"/>
    </row>
    <row r="88" spans="1:4" ht="18.75" customHeight="1">
      <c r="A88" s="18" t="str">
        <f>IF('搬入明細 (単契)'!B85="","",'搬入明細 (単契)'!B85)</f>
        <v/>
      </c>
      <c r="B88" s="19" t="str">
        <f>IF('搬入明細 (単契)'!D85="","",'搬入明細 (単契)'!D85)</f>
        <v/>
      </c>
      <c r="C88" s="164">
        <f>ROUNDDOWN('搬入明細 (単契)'!D85*'支払明細 (単契)'!$F$1,0)</f>
        <v>0</v>
      </c>
      <c r="D88" s="165"/>
    </row>
    <row r="89" spans="1:4" ht="18.75" customHeight="1">
      <c r="A89" s="18" t="str">
        <f>IF('搬入明細 (単契)'!B86="","",'搬入明細 (単契)'!B86)</f>
        <v/>
      </c>
      <c r="B89" s="19" t="str">
        <f>IF('搬入明細 (単契)'!D86="","",'搬入明細 (単契)'!D86)</f>
        <v/>
      </c>
      <c r="C89" s="164">
        <f>ROUNDDOWN('搬入明細 (単契)'!D86*'支払明細 (単契)'!$F$1,0)</f>
        <v>0</v>
      </c>
      <c r="D89" s="165"/>
    </row>
    <row r="90" spans="1:4" ht="18.75" customHeight="1">
      <c r="A90" s="18" t="str">
        <f>IF('搬入明細 (単契)'!B87="","",'搬入明細 (単契)'!B87)</f>
        <v/>
      </c>
      <c r="B90" s="19" t="str">
        <f>IF('搬入明細 (単契)'!D87="","",'搬入明細 (単契)'!D87)</f>
        <v/>
      </c>
      <c r="C90" s="164">
        <f>ROUNDDOWN('搬入明細 (単契)'!D87*'支払明細 (単契)'!$F$1,0)</f>
        <v>0</v>
      </c>
      <c r="D90" s="165"/>
    </row>
    <row r="91" spans="1:4" ht="18.75" customHeight="1">
      <c r="A91" s="18" t="str">
        <f>IF('搬入明細 (単契)'!B88="","",'搬入明細 (単契)'!B88)</f>
        <v/>
      </c>
      <c r="B91" s="19" t="str">
        <f>IF('搬入明細 (単契)'!D88="","",'搬入明細 (単契)'!D88)</f>
        <v/>
      </c>
      <c r="C91" s="164">
        <f>ROUNDDOWN('搬入明細 (単契)'!D88*'支払明細 (単契)'!$F$1,0)</f>
        <v>0</v>
      </c>
      <c r="D91" s="165"/>
    </row>
    <row r="92" spans="1:4" ht="18.75" customHeight="1">
      <c r="A92" s="18" t="str">
        <f>IF('搬入明細 (単契)'!B89="","",'搬入明細 (単契)'!B89)</f>
        <v/>
      </c>
      <c r="B92" s="19" t="str">
        <f>IF('搬入明細 (単契)'!D89="","",'搬入明細 (単契)'!D89)</f>
        <v/>
      </c>
      <c r="C92" s="164">
        <f>ROUNDDOWN('搬入明細 (単契)'!D89*'支払明細 (単契)'!$F$1,0)</f>
        <v>0</v>
      </c>
      <c r="D92" s="165"/>
    </row>
    <row r="93" spans="1:4" ht="18.75" customHeight="1">
      <c r="A93" s="18" t="str">
        <f>IF('搬入明細 (単契)'!B90="","",'搬入明細 (単契)'!B90)</f>
        <v/>
      </c>
      <c r="B93" s="19" t="str">
        <f>IF('搬入明細 (単契)'!D90="","",'搬入明細 (単契)'!D90)</f>
        <v/>
      </c>
      <c r="C93" s="164">
        <f>ROUNDDOWN('搬入明細 (単契)'!D90*'支払明細 (単契)'!$F$1,0)</f>
        <v>0</v>
      </c>
      <c r="D93" s="165"/>
    </row>
    <row r="94" spans="1:4" ht="18.75" customHeight="1">
      <c r="A94" s="18" t="str">
        <f>IF('搬入明細 (単契)'!B91="","",'搬入明細 (単契)'!B91)</f>
        <v/>
      </c>
      <c r="B94" s="19" t="str">
        <f>IF('搬入明細 (単契)'!D91="","",'搬入明細 (単契)'!D91)</f>
        <v/>
      </c>
      <c r="C94" s="164">
        <f>ROUNDDOWN('搬入明細 (単契)'!D91*'支払明細 (単契)'!$F$1,0)</f>
        <v>0</v>
      </c>
      <c r="D94" s="165"/>
    </row>
    <row r="95" spans="1:4" ht="18.75" customHeight="1">
      <c r="A95" s="18" t="str">
        <f>IF('搬入明細 (単契)'!B92="","",'搬入明細 (単契)'!B92)</f>
        <v/>
      </c>
      <c r="B95" s="19" t="str">
        <f>IF('搬入明細 (単契)'!D92="","",'搬入明細 (単契)'!D92)</f>
        <v/>
      </c>
      <c r="C95" s="164">
        <f>ROUNDDOWN('搬入明細 (単契)'!D92*'支払明細 (単契)'!$F$1,0)</f>
        <v>0</v>
      </c>
      <c r="D95" s="165"/>
    </row>
    <row r="96" spans="1:4" ht="18.75" customHeight="1" thickBot="1">
      <c r="A96" s="24" t="str">
        <f>IF('搬入明細 (単契)'!B93="","",'搬入明細 (単契)'!B93)</f>
        <v/>
      </c>
      <c r="B96" s="25" t="str">
        <f>IF('搬入明細 (単契)'!D93="","",'搬入明細 (単契)'!D93)</f>
        <v/>
      </c>
      <c r="C96" s="36">
        <f>ROUNDDOWN('搬入明細 (単契)'!D93*'支払明細 (単契)'!$F$1,0)</f>
        <v>0</v>
      </c>
      <c r="D96" s="166"/>
    </row>
    <row r="97" ht="18.75" customHeight="1" thickTop="1"/>
  </sheetData>
  <mergeCells count="5">
    <mergeCell ref="A1:C1"/>
    <mergeCell ref="E1:E3"/>
    <mergeCell ref="F1:F3"/>
    <mergeCell ref="G1:G3"/>
    <mergeCell ref="H1:H3"/>
  </mergeCells>
  <phoneticPr fontId="1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7EF09-FEC9-4678-90E2-7E1D74E86B80}">
  <sheetPr codeName="Sheet1"/>
  <dimension ref="A1:R39"/>
  <sheetViews>
    <sheetView zoomScale="80" zoomScaleNormal="80" workbookViewId="0">
      <selection activeCell="G30" sqref="G30"/>
    </sheetView>
  </sheetViews>
  <sheetFormatPr defaultRowHeight="18.75"/>
  <cols>
    <col min="1" max="1" width="4.625" style="1" customWidth="1"/>
    <col min="2" max="2" width="12.625" style="1" customWidth="1"/>
    <col min="3" max="8" width="10.375" style="1" customWidth="1"/>
    <col min="9" max="9" width="9" style="1"/>
    <col min="10" max="10" width="5.25" style="1" customWidth="1"/>
    <col min="11" max="11" width="17.25" style="1" customWidth="1"/>
    <col min="12" max="17" width="9" style="1"/>
    <col min="18" max="18" width="1.5" style="1" customWidth="1"/>
    <col min="19" max="16384" width="9" style="1"/>
  </cols>
  <sheetData>
    <row r="1" spans="1:18" ht="25.5" customHeight="1">
      <c r="A1" s="1" t="s">
        <v>31</v>
      </c>
      <c r="G1" s="2" t="s">
        <v>32</v>
      </c>
      <c r="H1" s="334"/>
      <c r="I1" s="334"/>
    </row>
    <row r="2" spans="1:18" ht="20.25" customHeight="1">
      <c r="K2" s="1" t="s">
        <v>33</v>
      </c>
    </row>
    <row r="3" spans="1:18" ht="20.25" customHeight="1">
      <c r="K3" s="3" t="s">
        <v>34</v>
      </c>
    </row>
    <row r="4" spans="1:18" ht="22.5" customHeight="1">
      <c r="A4" s="335" t="s">
        <v>35</v>
      </c>
      <c r="B4" s="335"/>
      <c r="C4" s="335"/>
      <c r="D4" s="335"/>
      <c r="E4" s="335"/>
      <c r="F4" s="335"/>
      <c r="G4" s="335"/>
      <c r="H4" s="335"/>
      <c r="I4" s="4" t="s">
        <v>32</v>
      </c>
      <c r="K4" s="376" t="s">
        <v>79</v>
      </c>
      <c r="L4" s="376"/>
      <c r="M4" s="376"/>
      <c r="N4" s="376"/>
      <c r="O4" s="376"/>
      <c r="P4" s="376"/>
      <c r="Q4" s="376"/>
      <c r="R4" s="376"/>
    </row>
    <row r="5" spans="1:18" ht="15" customHeight="1">
      <c r="K5" s="376"/>
      <c r="L5" s="376"/>
      <c r="M5" s="376"/>
      <c r="N5" s="376"/>
      <c r="O5" s="376"/>
      <c r="P5" s="376"/>
      <c r="Q5" s="376"/>
      <c r="R5" s="376"/>
    </row>
    <row r="6" spans="1:18" ht="15" customHeight="1">
      <c r="K6" s="376"/>
      <c r="L6" s="376"/>
      <c r="M6" s="376"/>
      <c r="N6" s="376"/>
      <c r="O6" s="376"/>
      <c r="P6" s="376"/>
      <c r="Q6" s="376"/>
      <c r="R6" s="376"/>
    </row>
    <row r="7" spans="1:18" ht="20.100000000000001" customHeight="1">
      <c r="A7" s="1" t="s">
        <v>37</v>
      </c>
      <c r="K7" s="376"/>
      <c r="L7" s="376"/>
      <c r="M7" s="376"/>
      <c r="N7" s="376"/>
      <c r="O7" s="376"/>
      <c r="P7" s="376"/>
      <c r="Q7" s="376"/>
      <c r="R7" s="376"/>
    </row>
    <row r="8" spans="1:18" ht="15" customHeight="1"/>
    <row r="9" spans="1:18" ht="15" customHeight="1"/>
    <row r="10" spans="1:18" ht="15" customHeight="1"/>
    <row r="11" spans="1:18">
      <c r="B11" s="1" t="s">
        <v>38</v>
      </c>
    </row>
    <row r="14" spans="1:18">
      <c r="A14" s="336" t="s">
        <v>39</v>
      </c>
      <c r="B14" s="336"/>
      <c r="C14" s="336"/>
      <c r="D14" s="336"/>
      <c r="E14" s="336"/>
      <c r="F14" s="336"/>
      <c r="G14" s="336"/>
      <c r="H14" s="336"/>
    </row>
    <row r="17" spans="2:12" ht="20.100000000000001" customHeight="1">
      <c r="B17" s="6" t="s">
        <v>40</v>
      </c>
      <c r="C17" s="6"/>
      <c r="D17" s="341" t="str">
        <f>申込書!D17&amp;IF(J19=TRUE,"-"&amp;K19,"")</f>
        <v/>
      </c>
      <c r="E17" s="342"/>
      <c r="F17" s="342"/>
      <c r="G17" s="342"/>
    </row>
    <row r="18" spans="2:12">
      <c r="K18" s="1" t="s">
        <v>198</v>
      </c>
    </row>
    <row r="19" spans="2:12">
      <c r="J19" s="168" t="b">
        <v>0</v>
      </c>
      <c r="K19" s="195"/>
      <c r="L19" s="1" t="s">
        <v>197</v>
      </c>
    </row>
    <row r="20" spans="2:12" ht="20.100000000000001" customHeight="1">
      <c r="B20" s="6" t="s">
        <v>41</v>
      </c>
      <c r="C20" s="6"/>
      <c r="D20" s="6" t="str">
        <f>申込書!D16&amp;IF(J22=TRUE,"　"&amp;K22,"")</f>
        <v/>
      </c>
      <c r="E20" s="6"/>
      <c r="F20" s="6"/>
      <c r="G20" s="6"/>
    </row>
    <row r="21" spans="2:12">
      <c r="K21" s="1" t="s">
        <v>199</v>
      </c>
    </row>
    <row r="22" spans="2:12">
      <c r="J22" s="168" t="b">
        <v>0</v>
      </c>
      <c r="K22" s="167" t="s">
        <v>129</v>
      </c>
      <c r="L22" s="1" t="s">
        <v>200</v>
      </c>
    </row>
    <row r="23" spans="2:12" ht="20.100000000000001" customHeight="1">
      <c r="B23" s="6" t="s">
        <v>42</v>
      </c>
      <c r="C23" s="6"/>
      <c r="D23" s="127">
        <f>申込書!D13</f>
        <v>0</v>
      </c>
      <c r="E23" s="6"/>
      <c r="F23" s="6"/>
      <c r="G23" s="6"/>
    </row>
    <row r="27" spans="2:12" s="8" customFormat="1" ht="48.75" customHeight="1">
      <c r="B27" s="7" t="s">
        <v>43</v>
      </c>
      <c r="C27" s="7" t="s">
        <v>44</v>
      </c>
      <c r="D27" s="7" t="s">
        <v>45</v>
      </c>
      <c r="E27" s="7" t="s">
        <v>46</v>
      </c>
      <c r="F27" s="7" t="s">
        <v>47</v>
      </c>
      <c r="G27" s="7" t="s">
        <v>48</v>
      </c>
      <c r="H27" s="7" t="s">
        <v>49</v>
      </c>
    </row>
    <row r="28" spans="2:12" s="8" customFormat="1" ht="48.75" customHeight="1">
      <c r="B28" s="7" t="s">
        <v>50</v>
      </c>
      <c r="C28" s="337">
        <f>'搬入明細 (単契)'!$D$94/1000</f>
        <v>0</v>
      </c>
      <c r="D28" s="338"/>
      <c r="E28" s="338"/>
      <c r="F28" s="339"/>
      <c r="G28" s="9"/>
      <c r="H28" s="9"/>
    </row>
    <row r="29" spans="2:12" ht="20.100000000000001" customHeight="1">
      <c r="G29" s="80" t="s">
        <v>51</v>
      </c>
    </row>
    <row r="31" spans="2:12" ht="20.100000000000001" customHeight="1">
      <c r="F31" s="333"/>
      <c r="G31" s="333"/>
    </row>
    <row r="34" spans="4:9" ht="21.95" customHeight="1">
      <c r="D34" s="6" t="s">
        <v>52</v>
      </c>
      <c r="E34" s="340" t="s">
        <v>53</v>
      </c>
      <c r="F34" s="340"/>
      <c r="G34" s="340"/>
      <c r="H34" s="10" t="s">
        <v>54</v>
      </c>
    </row>
    <row r="37" spans="4:9" ht="21.95" customHeight="1">
      <c r="D37" s="6" t="s">
        <v>55</v>
      </c>
      <c r="E37" s="340" t="s">
        <v>215</v>
      </c>
      <c r="F37" s="340"/>
      <c r="G37" s="340"/>
      <c r="H37" s="6"/>
    </row>
    <row r="38" spans="4:9" ht="9.9499999999999993" customHeight="1">
      <c r="E38" s="79"/>
      <c r="F38" s="79"/>
      <c r="G38" s="79"/>
    </row>
    <row r="39" spans="4:9" ht="18" customHeight="1">
      <c r="H39" s="332" t="s">
        <v>144</v>
      </c>
      <c r="I39" s="332"/>
    </row>
  </sheetData>
  <mergeCells count="10">
    <mergeCell ref="E34:G34"/>
    <mergeCell ref="E37:G37"/>
    <mergeCell ref="H39:I39"/>
    <mergeCell ref="K4:R7"/>
    <mergeCell ref="H1:I1"/>
    <mergeCell ref="A4:H4"/>
    <mergeCell ref="A14:H14"/>
    <mergeCell ref="D17:G17"/>
    <mergeCell ref="C28:F28"/>
    <mergeCell ref="F31:G31"/>
  </mergeCells>
  <phoneticPr fontId="1"/>
  <conditionalFormatting sqref="F31:G31">
    <cfRule type="containsBlanks" dxfId="0" priority="1">
      <formula>LEN(TRIM(F31))=0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5" r:id="rId4" name="Check Box 3">
              <controlPr defaultSize="0" autoFill="0" autoLine="0" autoPict="0" altText="">
                <anchor moveWithCells="1">
                  <from>
                    <xdr:col>9</xdr:col>
                    <xdr:colOff>171450</xdr:colOff>
                    <xdr:row>20</xdr:row>
                    <xdr:rowOff>19050</xdr:rowOff>
                  </from>
                  <to>
                    <xdr:col>10</xdr:col>
                    <xdr:colOff>76200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6" r:id="rId5" name="Check Box 4">
              <controlPr defaultSize="0" autoFill="0" autoLine="0" autoPict="0">
                <anchor moveWithCells="1">
                  <from>
                    <xdr:col>9</xdr:col>
                    <xdr:colOff>161925</xdr:colOff>
                    <xdr:row>16</xdr:row>
                    <xdr:rowOff>228600</xdr:rowOff>
                  </from>
                  <to>
                    <xdr:col>10</xdr:col>
                    <xdr:colOff>66675</xdr:colOff>
                    <xdr:row>17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8D97A-3E4E-42F4-B10F-662DD7FA6E05}">
  <dimension ref="A1:E93"/>
  <sheetViews>
    <sheetView zoomScale="90" zoomScaleNormal="90" workbookViewId="0">
      <selection activeCell="G39" sqref="G39"/>
    </sheetView>
  </sheetViews>
  <sheetFormatPr defaultRowHeight="13.5"/>
  <cols>
    <col min="1" max="1" width="7.75" bestFit="1" customWidth="1"/>
    <col min="2" max="2" width="15" bestFit="1" customWidth="1"/>
    <col min="3" max="3" width="12.75" bestFit="1" customWidth="1"/>
    <col min="4" max="4" width="13.375" bestFit="1" customWidth="1"/>
    <col min="5" max="5" width="9.75" bestFit="1" customWidth="1"/>
  </cols>
  <sheetData>
    <row r="1" spans="1:5">
      <c r="A1" t="s">
        <v>122</v>
      </c>
      <c r="B1" t="s">
        <v>123</v>
      </c>
      <c r="C1" t="s">
        <v>124</v>
      </c>
      <c r="D1" t="s">
        <v>125</v>
      </c>
      <c r="E1" t="s">
        <v>126</v>
      </c>
    </row>
    <row r="2" spans="1:5">
      <c r="B2" s="150"/>
    </row>
    <row r="3" spans="1:5">
      <c r="B3" s="150"/>
    </row>
    <row r="4" spans="1:5">
      <c r="B4" s="150"/>
    </row>
    <row r="5" spans="1:5">
      <c r="B5" s="150"/>
    </row>
    <row r="6" spans="1:5">
      <c r="B6" s="150"/>
    </row>
    <row r="7" spans="1:5">
      <c r="B7" s="150"/>
    </row>
    <row r="8" spans="1:5">
      <c r="B8" s="150"/>
    </row>
    <row r="9" spans="1:5">
      <c r="B9" s="150"/>
    </row>
    <row r="10" spans="1:5">
      <c r="B10" s="150"/>
    </row>
    <row r="11" spans="1:5">
      <c r="B11" s="150"/>
    </row>
    <row r="12" spans="1:5">
      <c r="B12" s="150"/>
    </row>
    <row r="13" spans="1:5">
      <c r="B13" s="150"/>
    </row>
    <row r="14" spans="1:5">
      <c r="B14" s="150"/>
    </row>
    <row r="15" spans="1:5">
      <c r="B15" s="150"/>
    </row>
    <row r="16" spans="1:5">
      <c r="B16" s="150"/>
    </row>
    <row r="17" spans="2:2">
      <c r="B17" s="150"/>
    </row>
    <row r="18" spans="2:2">
      <c r="B18" s="150"/>
    </row>
    <row r="19" spans="2:2">
      <c r="B19" s="150"/>
    </row>
    <row r="20" spans="2:2">
      <c r="B20" s="150"/>
    </row>
    <row r="21" spans="2:2">
      <c r="B21" s="150"/>
    </row>
    <row r="22" spans="2:2">
      <c r="B22" s="150"/>
    </row>
    <row r="23" spans="2:2">
      <c r="B23" s="150"/>
    </row>
    <row r="24" spans="2:2">
      <c r="B24" s="150"/>
    </row>
    <row r="25" spans="2:2">
      <c r="B25" s="150"/>
    </row>
    <row r="26" spans="2:2">
      <c r="B26" s="150"/>
    </row>
    <row r="27" spans="2:2">
      <c r="B27" s="150"/>
    </row>
    <row r="28" spans="2:2">
      <c r="B28" s="150"/>
    </row>
    <row r="29" spans="2:2">
      <c r="B29" s="150"/>
    </row>
    <row r="30" spans="2:2">
      <c r="B30" s="150"/>
    </row>
    <row r="31" spans="2:2">
      <c r="B31" s="150"/>
    </row>
    <row r="32" spans="2:2">
      <c r="B32" s="150"/>
    </row>
    <row r="33" spans="2:2">
      <c r="B33" s="150"/>
    </row>
    <row r="34" spans="2:2">
      <c r="B34" s="150"/>
    </row>
    <row r="35" spans="2:2">
      <c r="B35" s="150"/>
    </row>
    <row r="36" spans="2:2">
      <c r="B36" s="150"/>
    </row>
    <row r="37" spans="2:2">
      <c r="B37" s="150"/>
    </row>
    <row r="38" spans="2:2">
      <c r="B38" s="150"/>
    </row>
    <row r="39" spans="2:2">
      <c r="B39" s="150"/>
    </row>
    <row r="40" spans="2:2">
      <c r="B40" s="150"/>
    </row>
    <row r="41" spans="2:2">
      <c r="B41" s="150"/>
    </row>
    <row r="42" spans="2:2">
      <c r="B42" s="150"/>
    </row>
    <row r="43" spans="2:2">
      <c r="B43" s="150"/>
    </row>
    <row r="44" spans="2:2">
      <c r="B44" s="150"/>
    </row>
    <row r="45" spans="2:2">
      <c r="B45" s="150"/>
    </row>
    <row r="46" spans="2:2">
      <c r="B46" s="150"/>
    </row>
    <row r="47" spans="2:2">
      <c r="B47" s="150"/>
    </row>
    <row r="48" spans="2:2">
      <c r="B48" s="150"/>
    </row>
    <row r="49" spans="2:2">
      <c r="B49" s="150"/>
    </row>
    <row r="50" spans="2:2">
      <c r="B50" s="150"/>
    </row>
    <row r="51" spans="2:2">
      <c r="B51" s="150"/>
    </row>
    <row r="52" spans="2:2">
      <c r="B52" s="150"/>
    </row>
    <row r="53" spans="2:2">
      <c r="B53" s="150"/>
    </row>
    <row r="54" spans="2:2">
      <c r="B54" s="150"/>
    </row>
    <row r="55" spans="2:2">
      <c r="B55" s="150"/>
    </row>
    <row r="56" spans="2:2">
      <c r="B56" s="150"/>
    </row>
    <row r="57" spans="2:2">
      <c r="B57" s="150"/>
    </row>
    <row r="58" spans="2:2">
      <c r="B58" s="150"/>
    </row>
    <row r="59" spans="2:2">
      <c r="B59" s="150"/>
    </row>
    <row r="60" spans="2:2">
      <c r="B60" s="150"/>
    </row>
    <row r="61" spans="2:2">
      <c r="B61" s="150"/>
    </row>
    <row r="62" spans="2:2">
      <c r="B62" s="150"/>
    </row>
    <row r="63" spans="2:2">
      <c r="B63" s="150"/>
    </row>
    <row r="64" spans="2:2">
      <c r="B64" s="150"/>
    </row>
    <row r="65" spans="2:2">
      <c r="B65" s="150"/>
    </row>
    <row r="66" spans="2:2">
      <c r="B66" s="150"/>
    </row>
    <row r="67" spans="2:2">
      <c r="B67" s="150"/>
    </row>
    <row r="68" spans="2:2">
      <c r="B68" s="150"/>
    </row>
    <row r="69" spans="2:2">
      <c r="B69" s="150"/>
    </row>
    <row r="70" spans="2:2">
      <c r="B70" s="150"/>
    </row>
    <row r="71" spans="2:2">
      <c r="B71" s="150"/>
    </row>
    <row r="72" spans="2:2">
      <c r="B72" s="150"/>
    </row>
    <row r="73" spans="2:2">
      <c r="B73" s="150"/>
    </row>
    <row r="74" spans="2:2">
      <c r="B74" s="150"/>
    </row>
    <row r="75" spans="2:2">
      <c r="B75" s="150"/>
    </row>
    <row r="76" spans="2:2">
      <c r="B76" s="150"/>
    </row>
    <row r="77" spans="2:2">
      <c r="B77" s="150"/>
    </row>
    <row r="78" spans="2:2">
      <c r="B78" s="150"/>
    </row>
    <row r="79" spans="2:2">
      <c r="B79" s="150"/>
    </row>
    <row r="80" spans="2:2">
      <c r="B80" s="150"/>
    </row>
    <row r="81" spans="2:2">
      <c r="B81" s="150"/>
    </row>
    <row r="82" spans="2:2">
      <c r="B82" s="150"/>
    </row>
    <row r="83" spans="2:2">
      <c r="B83" s="150"/>
    </row>
    <row r="84" spans="2:2">
      <c r="B84" s="150"/>
    </row>
    <row r="85" spans="2:2">
      <c r="B85" s="150"/>
    </row>
    <row r="86" spans="2:2">
      <c r="B86" s="150"/>
    </row>
    <row r="87" spans="2:2">
      <c r="B87" s="150"/>
    </row>
    <row r="88" spans="2:2">
      <c r="B88" s="150"/>
    </row>
    <row r="89" spans="2:2">
      <c r="B89" s="150"/>
    </row>
    <row r="90" spans="2:2">
      <c r="B90" s="150"/>
    </row>
    <row r="91" spans="2:2">
      <c r="B91" s="150"/>
    </row>
    <row r="92" spans="2:2">
      <c r="B92" s="150"/>
    </row>
    <row r="93" spans="2:2">
      <c r="B93" s="150"/>
    </row>
  </sheetData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531BD-43F7-4BA6-B6A1-8FAA6E16A11F}">
  <dimension ref="B1:S95"/>
  <sheetViews>
    <sheetView showZeros="0" zoomScale="80" zoomScaleNormal="80" workbookViewId="0">
      <selection activeCell="B7" sqref="B7"/>
    </sheetView>
  </sheetViews>
  <sheetFormatPr defaultRowHeight="18.75"/>
  <cols>
    <col min="1" max="1" width="1.5" style="12" customWidth="1"/>
    <col min="2" max="2" width="13.625" style="12" customWidth="1"/>
    <col min="3" max="4" width="9.875" style="12" customWidth="1"/>
    <col min="5" max="5" width="12.25" style="12" customWidth="1"/>
    <col min="6" max="6" width="11.75" style="12" customWidth="1"/>
    <col min="7" max="8" width="9.875" style="12" customWidth="1"/>
    <col min="9" max="9" width="12.25" style="12" customWidth="1"/>
    <col min="10" max="10" width="9.375" style="12" customWidth="1"/>
    <col min="11" max="11" width="9" style="12"/>
    <col min="12" max="15" width="10.625" style="12" customWidth="1"/>
    <col min="16" max="16384" width="9" style="12"/>
  </cols>
  <sheetData>
    <row r="1" spans="2:19" ht="36" customHeight="1">
      <c r="B1" s="311" t="s">
        <v>0</v>
      </c>
      <c r="C1" s="311"/>
      <c r="D1" s="311"/>
      <c r="E1" s="311"/>
      <c r="F1" s="311"/>
      <c r="G1" s="311"/>
      <c r="H1" s="311"/>
      <c r="I1" s="311"/>
      <c r="J1" s="37"/>
    </row>
    <row r="2" spans="2:19" ht="7.5" customHeight="1">
      <c r="B2" s="111"/>
      <c r="C2" s="111"/>
      <c r="D2" s="111"/>
      <c r="E2" s="111"/>
      <c r="F2" s="111"/>
      <c r="G2" s="13"/>
      <c r="H2" s="13"/>
      <c r="I2" s="111"/>
      <c r="J2" s="37"/>
    </row>
    <row r="3" spans="2:19" ht="23.1" customHeight="1">
      <c r="B3" s="38" t="s">
        <v>1</v>
      </c>
      <c r="C3" s="312">
        <f>申込書!D16</f>
        <v>0</v>
      </c>
      <c r="D3" s="312"/>
      <c r="E3" s="312"/>
      <c r="F3" s="313">
        <f>申込書!D17</f>
        <v>0</v>
      </c>
      <c r="G3" s="314"/>
      <c r="H3" s="314"/>
      <c r="I3" s="112"/>
    </row>
    <row r="4" spans="2:19" ht="24.95" customHeight="1">
      <c r="B4" s="81" t="s">
        <v>2</v>
      </c>
      <c r="C4" s="315">
        <f>申込書!D19</f>
        <v>0</v>
      </c>
      <c r="D4" s="315"/>
      <c r="E4" s="81" t="s">
        <v>3</v>
      </c>
      <c r="F4" s="316">
        <f>申込書!D13</f>
        <v>0</v>
      </c>
      <c r="G4" s="317"/>
      <c r="H4" s="317"/>
      <c r="I4" s="317"/>
    </row>
    <row r="5" spans="2:19" ht="7.5" customHeight="1" thickBot="1">
      <c r="D5" s="39"/>
      <c r="E5" s="40"/>
      <c r="F5" s="13"/>
      <c r="G5" s="41"/>
      <c r="H5" s="41"/>
      <c r="I5" s="42"/>
    </row>
    <row r="6" spans="2:19" ht="18.75" customHeight="1" thickTop="1">
      <c r="B6" s="43" t="s">
        <v>4</v>
      </c>
      <c r="C6" s="114" t="s">
        <v>27</v>
      </c>
      <c r="D6" s="45" t="s">
        <v>13</v>
      </c>
      <c r="E6" s="46" t="s">
        <v>5</v>
      </c>
      <c r="F6" s="43" t="s">
        <v>4</v>
      </c>
      <c r="G6" s="114" t="s">
        <v>27</v>
      </c>
      <c r="H6" s="45" t="s">
        <v>13</v>
      </c>
      <c r="I6" s="47" t="s">
        <v>5</v>
      </c>
    </row>
    <row r="7" spans="2:19" ht="20.100000000000001" customHeight="1">
      <c r="B7" s="115"/>
      <c r="C7" s="116"/>
      <c r="D7" s="117"/>
      <c r="E7" s="118"/>
      <c r="F7" s="115"/>
      <c r="G7" s="119"/>
      <c r="H7" s="120"/>
      <c r="I7" s="118"/>
    </row>
    <row r="8" spans="2:19" ht="20.100000000000001" customHeight="1">
      <c r="B8" s="121"/>
      <c r="C8" s="122"/>
      <c r="D8" s="123"/>
      <c r="E8" s="124"/>
      <c r="F8" s="121"/>
      <c r="G8" s="125"/>
      <c r="H8" s="123"/>
      <c r="I8" s="124"/>
    </row>
    <row r="9" spans="2:19" ht="20.100000000000001" customHeight="1">
      <c r="B9" s="121"/>
      <c r="C9" s="122"/>
      <c r="D9" s="123"/>
      <c r="E9" s="124"/>
      <c r="F9" s="121"/>
      <c r="G9" s="125"/>
      <c r="H9" s="123"/>
      <c r="I9" s="124"/>
    </row>
    <row r="10" spans="2:19" ht="20.100000000000001" customHeight="1">
      <c r="B10" s="121"/>
      <c r="C10" s="122"/>
      <c r="D10" s="123"/>
      <c r="E10" s="124"/>
      <c r="F10" s="121"/>
      <c r="G10" s="125"/>
      <c r="H10" s="123"/>
      <c r="I10" s="124"/>
    </row>
    <row r="11" spans="2:19" ht="20.100000000000001" customHeight="1">
      <c r="B11" s="121"/>
      <c r="C11" s="122"/>
      <c r="D11" s="123"/>
      <c r="E11" s="124"/>
      <c r="F11" s="121"/>
      <c r="G11" s="125"/>
      <c r="H11" s="123"/>
      <c r="I11" s="124"/>
    </row>
    <row r="12" spans="2:19" ht="20.100000000000001" customHeight="1" thickBot="1">
      <c r="B12" s="121"/>
      <c r="C12" s="122"/>
      <c r="D12" s="123"/>
      <c r="E12" s="124"/>
      <c r="F12" s="121"/>
      <c r="G12" s="125"/>
      <c r="H12" s="123"/>
      <c r="I12" s="124"/>
      <c r="L12" s="197" t="s">
        <v>201</v>
      </c>
    </row>
    <row r="13" spans="2:19" ht="20.100000000000001" customHeight="1" thickTop="1">
      <c r="B13" s="121"/>
      <c r="C13" s="122"/>
      <c r="D13" s="123"/>
      <c r="E13" s="124"/>
      <c r="F13" s="121"/>
      <c r="G13" s="125"/>
      <c r="H13" s="123"/>
      <c r="I13" s="124"/>
      <c r="L13" s="43" t="s">
        <v>4</v>
      </c>
      <c r="M13" s="114" t="s">
        <v>27</v>
      </c>
      <c r="N13" s="45" t="s">
        <v>13</v>
      </c>
      <c r="O13" s="46" t="s">
        <v>5</v>
      </c>
      <c r="P13" s="43" t="s">
        <v>4</v>
      </c>
      <c r="Q13" s="114" t="s">
        <v>27</v>
      </c>
      <c r="R13" s="45" t="s">
        <v>13</v>
      </c>
      <c r="S13" s="46" t="s">
        <v>5</v>
      </c>
    </row>
    <row r="14" spans="2:19" ht="20.100000000000001" customHeight="1">
      <c r="B14" s="121"/>
      <c r="C14" s="122"/>
      <c r="D14" s="123"/>
      <c r="E14" s="124"/>
      <c r="F14" s="121"/>
      <c r="G14" s="125"/>
      <c r="H14" s="123"/>
      <c r="I14" s="124"/>
      <c r="L14" s="115">
        <v>45658</v>
      </c>
      <c r="M14" s="116"/>
      <c r="N14" s="117"/>
      <c r="O14" s="118">
        <v>500000</v>
      </c>
      <c r="P14" s="115">
        <v>45690</v>
      </c>
      <c r="Q14" s="116"/>
      <c r="R14" s="117"/>
      <c r="S14" s="118">
        <v>150000</v>
      </c>
    </row>
    <row r="15" spans="2:19" ht="20.100000000000001" customHeight="1">
      <c r="B15" s="121"/>
      <c r="C15" s="122"/>
      <c r="D15" s="123"/>
      <c r="E15" s="124"/>
      <c r="F15" s="121"/>
      <c r="G15" s="125"/>
      <c r="H15" s="123"/>
      <c r="I15" s="124"/>
      <c r="L15" s="121">
        <v>45659</v>
      </c>
      <c r="M15" s="122">
        <v>10100</v>
      </c>
      <c r="N15" s="123">
        <v>500</v>
      </c>
      <c r="O15" s="124"/>
      <c r="P15" s="121">
        <v>45691</v>
      </c>
      <c r="Q15" s="122">
        <v>20200</v>
      </c>
      <c r="R15" s="123">
        <v>1000</v>
      </c>
      <c r="S15" s="124"/>
    </row>
    <row r="16" spans="2:19" ht="20.100000000000001" customHeight="1">
      <c r="B16" s="121"/>
      <c r="C16" s="122"/>
      <c r="D16" s="123"/>
      <c r="E16" s="124"/>
      <c r="F16" s="121"/>
      <c r="G16" s="125"/>
      <c r="H16" s="123"/>
      <c r="I16" s="124"/>
      <c r="L16" s="121">
        <v>45660</v>
      </c>
      <c r="M16" s="122">
        <v>10101</v>
      </c>
      <c r="N16" s="123">
        <v>1000</v>
      </c>
      <c r="O16" s="124"/>
      <c r="P16" s="121">
        <v>45692</v>
      </c>
      <c r="Q16" s="122">
        <v>20201</v>
      </c>
      <c r="R16" s="123">
        <v>1000</v>
      </c>
      <c r="S16" s="124"/>
    </row>
    <row r="17" spans="2:19" ht="20.100000000000001" customHeight="1">
      <c r="B17" s="121"/>
      <c r="C17" s="122"/>
      <c r="D17" s="123"/>
      <c r="E17" s="124"/>
      <c r="F17" s="121"/>
      <c r="G17" s="125"/>
      <c r="H17" s="123"/>
      <c r="I17" s="124"/>
      <c r="L17" s="121">
        <v>45662</v>
      </c>
      <c r="M17" s="122">
        <v>10102</v>
      </c>
      <c r="N17" s="123">
        <v>500</v>
      </c>
      <c r="O17" s="124"/>
      <c r="P17" s="121">
        <v>45694</v>
      </c>
      <c r="Q17" s="122">
        <v>20202</v>
      </c>
      <c r="R17" s="123">
        <v>100</v>
      </c>
      <c r="S17" s="124"/>
    </row>
    <row r="18" spans="2:19" ht="20.100000000000001" customHeight="1">
      <c r="B18" s="121"/>
      <c r="C18" s="122"/>
      <c r="D18" s="123"/>
      <c r="E18" s="124"/>
      <c r="F18" s="121"/>
      <c r="G18" s="125"/>
      <c r="H18" s="123"/>
      <c r="I18" s="124"/>
      <c r="L18" s="121">
        <v>45667</v>
      </c>
      <c r="M18" s="122">
        <v>10104</v>
      </c>
      <c r="N18" s="123">
        <v>900</v>
      </c>
      <c r="O18" s="124"/>
      <c r="P18" s="121">
        <v>45698</v>
      </c>
      <c r="Q18" s="122">
        <v>20205</v>
      </c>
      <c r="R18" s="123">
        <v>500</v>
      </c>
      <c r="S18" s="124"/>
    </row>
    <row r="19" spans="2:19" ht="20.100000000000001" customHeight="1">
      <c r="B19" s="121"/>
      <c r="C19" s="122"/>
      <c r="D19" s="123"/>
      <c r="E19" s="124"/>
      <c r="F19" s="121"/>
      <c r="G19" s="125"/>
      <c r="H19" s="123"/>
      <c r="I19" s="124"/>
      <c r="L19" s="121">
        <v>45669</v>
      </c>
      <c r="M19" s="122">
        <v>10106</v>
      </c>
      <c r="N19" s="123">
        <v>300</v>
      </c>
      <c r="O19" s="124"/>
      <c r="P19" s="121"/>
      <c r="Q19" s="122"/>
      <c r="R19" s="123"/>
      <c r="S19" s="124"/>
    </row>
    <row r="20" spans="2:19" ht="20.100000000000001" customHeight="1" thickBot="1">
      <c r="B20" s="121"/>
      <c r="C20" s="122"/>
      <c r="D20" s="123"/>
      <c r="E20" s="124"/>
      <c r="F20" s="121"/>
      <c r="G20" s="125"/>
      <c r="H20" s="123"/>
      <c r="I20" s="124"/>
      <c r="K20" s="198"/>
      <c r="L20" s="307" t="s">
        <v>6</v>
      </c>
      <c r="M20" s="308"/>
      <c r="N20" s="50"/>
      <c r="O20" s="51"/>
      <c r="P20" s="307" t="s">
        <v>6</v>
      </c>
      <c r="Q20" s="308"/>
      <c r="R20" s="50"/>
      <c r="S20" s="51"/>
    </row>
    <row r="21" spans="2:19" ht="20.100000000000001" customHeight="1" thickTop="1">
      <c r="B21" s="121"/>
      <c r="C21" s="122"/>
      <c r="D21" s="123"/>
      <c r="E21" s="124"/>
      <c r="F21" s="121"/>
      <c r="G21" s="125"/>
      <c r="H21" s="123"/>
      <c r="I21" s="124"/>
      <c r="K21" s="198"/>
      <c r="L21" s="301" t="s">
        <v>20</v>
      </c>
      <c r="M21" s="302"/>
      <c r="N21" s="303"/>
      <c r="O21" s="304"/>
      <c r="P21" s="301" t="s">
        <v>21</v>
      </c>
      <c r="Q21" s="302"/>
      <c r="R21" s="305"/>
      <c r="S21" s="306"/>
    </row>
    <row r="22" spans="2:19" ht="20.100000000000001" customHeight="1" thickBot="1">
      <c r="B22" s="121"/>
      <c r="C22" s="122"/>
      <c r="D22" s="123"/>
      <c r="E22" s="124"/>
      <c r="F22" s="121"/>
      <c r="G22" s="125"/>
      <c r="H22" s="123"/>
      <c r="I22" s="124"/>
      <c r="K22" s="198"/>
      <c r="L22" s="297" t="s">
        <v>29</v>
      </c>
      <c r="M22" s="298"/>
      <c r="N22" s="299">
        <f>ROUNDDOWN(N21*18,0)*110%</f>
        <v>0</v>
      </c>
      <c r="O22" s="300"/>
      <c r="P22" s="297" t="s">
        <v>30</v>
      </c>
      <c r="Q22" s="298"/>
      <c r="R22" s="299">
        <f>R21-N22</f>
        <v>0</v>
      </c>
      <c r="S22" s="300"/>
    </row>
    <row r="23" spans="2:19" ht="20.100000000000001" customHeight="1" thickTop="1">
      <c r="B23" s="121"/>
      <c r="C23" s="122"/>
      <c r="D23" s="123"/>
      <c r="E23" s="124"/>
      <c r="F23" s="121"/>
      <c r="G23" s="125"/>
      <c r="H23" s="123"/>
      <c r="I23" s="124"/>
    </row>
    <row r="24" spans="2:19" ht="20.100000000000001" customHeight="1">
      <c r="B24" s="121"/>
      <c r="C24" s="122"/>
      <c r="D24" s="123"/>
      <c r="E24" s="124"/>
      <c r="F24" s="121"/>
      <c r="G24" s="125"/>
      <c r="H24" s="123"/>
      <c r="I24" s="124"/>
      <c r="N24" s="93" t="s">
        <v>202</v>
      </c>
    </row>
    <row r="25" spans="2:19" ht="20.100000000000001" customHeight="1">
      <c r="B25" s="121"/>
      <c r="C25" s="122"/>
      <c r="D25" s="123"/>
      <c r="E25" s="124"/>
      <c r="F25" s="121"/>
      <c r="G25" s="125"/>
      <c r="H25" s="123"/>
      <c r="I25" s="124"/>
    </row>
    <row r="26" spans="2:19" ht="20.100000000000001" customHeight="1">
      <c r="B26" s="121"/>
      <c r="C26" s="122"/>
      <c r="D26" s="123"/>
      <c r="E26" s="124"/>
      <c r="F26" s="121"/>
      <c r="G26" s="125"/>
      <c r="H26" s="123"/>
      <c r="I26" s="124"/>
    </row>
    <row r="27" spans="2:19" ht="20.100000000000001" customHeight="1">
      <c r="B27" s="121"/>
      <c r="C27" s="125"/>
      <c r="D27" s="123"/>
      <c r="E27" s="124"/>
      <c r="F27" s="121"/>
      <c r="G27" s="125"/>
      <c r="H27" s="123"/>
      <c r="I27" s="124"/>
    </row>
    <row r="28" spans="2:19" ht="20.100000000000001" customHeight="1">
      <c r="B28" s="121"/>
      <c r="C28" s="125"/>
      <c r="D28" s="123"/>
      <c r="E28" s="124"/>
      <c r="F28" s="121"/>
      <c r="G28" s="125"/>
      <c r="H28" s="123"/>
      <c r="I28" s="124"/>
    </row>
    <row r="29" spans="2:19" ht="20.100000000000001" customHeight="1">
      <c r="B29" s="121"/>
      <c r="C29" s="125"/>
      <c r="D29" s="123"/>
      <c r="E29" s="124"/>
      <c r="F29" s="121"/>
      <c r="G29" s="125"/>
      <c r="H29" s="123"/>
      <c r="I29" s="124"/>
    </row>
    <row r="30" spans="2:19" ht="20.100000000000001" customHeight="1">
      <c r="B30" s="121"/>
      <c r="C30" s="125"/>
      <c r="D30" s="123"/>
      <c r="E30" s="124"/>
      <c r="F30" s="121"/>
      <c r="G30" s="125"/>
      <c r="H30" s="123"/>
      <c r="I30" s="124"/>
    </row>
    <row r="31" spans="2:19" ht="20.100000000000001" customHeight="1">
      <c r="B31" s="121"/>
      <c r="C31" s="125"/>
      <c r="D31" s="123"/>
      <c r="E31" s="124"/>
      <c r="F31" s="121"/>
      <c r="G31" s="125"/>
      <c r="H31" s="123"/>
      <c r="I31" s="124"/>
    </row>
    <row r="32" spans="2:19" ht="20.100000000000001" customHeight="1">
      <c r="B32" s="121"/>
      <c r="C32" s="125"/>
      <c r="D32" s="123"/>
      <c r="E32" s="124"/>
      <c r="F32" s="121"/>
      <c r="G32" s="125"/>
      <c r="H32" s="123"/>
      <c r="I32" s="124"/>
    </row>
    <row r="33" spans="2:9" ht="20.100000000000001" customHeight="1">
      <c r="B33" s="121"/>
      <c r="C33" s="125"/>
      <c r="D33" s="123"/>
      <c r="E33" s="124"/>
      <c r="F33" s="121"/>
      <c r="G33" s="125"/>
      <c r="H33" s="123"/>
      <c r="I33" s="124"/>
    </row>
    <row r="34" spans="2:9" ht="20.100000000000001" customHeight="1">
      <c r="B34" s="121"/>
      <c r="C34" s="125"/>
      <c r="D34" s="123"/>
      <c r="E34" s="124"/>
      <c r="F34" s="121"/>
      <c r="G34" s="125"/>
      <c r="H34" s="123"/>
      <c r="I34" s="124"/>
    </row>
    <row r="35" spans="2:9" ht="20.100000000000001" customHeight="1">
      <c r="B35" s="121"/>
      <c r="C35" s="125"/>
      <c r="D35" s="123"/>
      <c r="E35" s="124"/>
      <c r="F35" s="121"/>
      <c r="G35" s="125"/>
      <c r="H35" s="123"/>
      <c r="I35" s="124"/>
    </row>
    <row r="36" spans="2:9" ht="20.100000000000001" customHeight="1">
      <c r="B36" s="121"/>
      <c r="C36" s="125"/>
      <c r="D36" s="123"/>
      <c r="E36" s="124"/>
      <c r="F36" s="121"/>
      <c r="G36" s="125"/>
      <c r="H36" s="123"/>
      <c r="I36" s="124"/>
    </row>
    <row r="37" spans="2:9" ht="20.100000000000001" customHeight="1" thickBot="1">
      <c r="B37" s="307" t="s">
        <v>6</v>
      </c>
      <c r="C37" s="308"/>
      <c r="D37" s="50">
        <f>SUM(D7:D36)</f>
        <v>0</v>
      </c>
      <c r="E37" s="51">
        <f>SUM(E7:E36)</f>
        <v>0</v>
      </c>
      <c r="F37" s="307" t="s">
        <v>6</v>
      </c>
      <c r="G37" s="308"/>
      <c r="H37" s="50">
        <f>SUM(H7:H36)</f>
        <v>0</v>
      </c>
      <c r="I37" s="51">
        <f>SUM(I7:I36)</f>
        <v>0</v>
      </c>
    </row>
    <row r="38" spans="2:9" ht="21.75" customHeight="1" thickTop="1">
      <c r="B38" s="301" t="s">
        <v>20</v>
      </c>
      <c r="C38" s="302"/>
      <c r="D38" s="303">
        <f>SUM(D4,H4,D37,H37)</f>
        <v>0</v>
      </c>
      <c r="E38" s="304"/>
      <c r="F38" s="301" t="s">
        <v>21</v>
      </c>
      <c r="G38" s="302"/>
      <c r="H38" s="305">
        <f>SUM(E4,I4,E37,I37)</f>
        <v>0</v>
      </c>
      <c r="I38" s="306"/>
    </row>
    <row r="39" spans="2:9" ht="21.75" customHeight="1" thickBot="1">
      <c r="B39" s="297" t="s">
        <v>29</v>
      </c>
      <c r="C39" s="298"/>
      <c r="D39" s="299">
        <f>ROUNDDOWN(D38*18,0)*110%</f>
        <v>0</v>
      </c>
      <c r="E39" s="300"/>
      <c r="F39" s="297" t="s">
        <v>30</v>
      </c>
      <c r="G39" s="298"/>
      <c r="H39" s="299">
        <f>H38-D39</f>
        <v>0</v>
      </c>
      <c r="I39" s="300"/>
    </row>
    <row r="40" spans="2:9" ht="7.5" customHeight="1" thickTop="1" thickBot="1">
      <c r="D40" s="39"/>
      <c r="E40" s="40"/>
      <c r="F40" s="13"/>
      <c r="G40" s="41"/>
      <c r="H40" s="41"/>
      <c r="I40" s="42"/>
    </row>
    <row r="41" spans="2:9" ht="18.75" customHeight="1" thickTop="1">
      <c r="B41" s="43" t="s">
        <v>4</v>
      </c>
      <c r="C41" s="114" t="s">
        <v>27</v>
      </c>
      <c r="D41" s="45" t="s">
        <v>13</v>
      </c>
      <c r="E41" s="46" t="s">
        <v>5</v>
      </c>
      <c r="F41" s="43" t="s">
        <v>4</v>
      </c>
      <c r="G41" s="114" t="s">
        <v>27</v>
      </c>
      <c r="H41" s="45" t="s">
        <v>13</v>
      </c>
      <c r="I41" s="47" t="s">
        <v>5</v>
      </c>
    </row>
    <row r="42" spans="2:9" ht="20.100000000000001" customHeight="1">
      <c r="B42" s="115"/>
      <c r="C42" s="116"/>
      <c r="D42" s="117"/>
      <c r="E42" s="118"/>
      <c r="F42" s="115"/>
      <c r="G42" s="119"/>
      <c r="H42" s="120"/>
      <c r="I42" s="118"/>
    </row>
    <row r="43" spans="2:9" ht="20.100000000000001" customHeight="1">
      <c r="B43" s="121"/>
      <c r="C43" s="122"/>
      <c r="D43" s="123"/>
      <c r="E43" s="124"/>
      <c r="F43" s="121"/>
      <c r="G43" s="125"/>
      <c r="H43" s="123"/>
      <c r="I43" s="124"/>
    </row>
    <row r="44" spans="2:9" ht="20.100000000000001" customHeight="1">
      <c r="B44" s="121"/>
      <c r="C44" s="122"/>
      <c r="D44" s="123"/>
      <c r="E44" s="124"/>
      <c r="F44" s="121"/>
      <c r="G44" s="125"/>
      <c r="H44" s="123"/>
      <c r="I44" s="124"/>
    </row>
    <row r="45" spans="2:9" ht="20.100000000000001" customHeight="1">
      <c r="B45" s="121"/>
      <c r="C45" s="122"/>
      <c r="D45" s="123"/>
      <c r="E45" s="124"/>
      <c r="F45" s="121"/>
      <c r="G45" s="125"/>
      <c r="H45" s="123"/>
      <c r="I45" s="124"/>
    </row>
    <row r="46" spans="2:9" ht="20.100000000000001" customHeight="1">
      <c r="B46" s="121"/>
      <c r="C46" s="122"/>
      <c r="D46" s="123"/>
      <c r="E46" s="124"/>
      <c r="F46" s="121"/>
      <c r="G46" s="125"/>
      <c r="H46" s="123"/>
      <c r="I46" s="124"/>
    </row>
    <row r="47" spans="2:9" ht="20.100000000000001" customHeight="1">
      <c r="B47" s="121"/>
      <c r="C47" s="122"/>
      <c r="D47" s="123"/>
      <c r="E47" s="124"/>
      <c r="F47" s="121"/>
      <c r="G47" s="125"/>
      <c r="H47" s="123"/>
      <c r="I47" s="124"/>
    </row>
    <row r="48" spans="2:9" ht="20.100000000000001" customHeight="1">
      <c r="B48" s="121"/>
      <c r="C48" s="122"/>
      <c r="D48" s="123"/>
      <c r="E48" s="124"/>
      <c r="F48" s="121"/>
      <c r="G48" s="125"/>
      <c r="H48" s="123"/>
      <c r="I48" s="124"/>
    </row>
    <row r="49" spans="2:9" ht="20.100000000000001" customHeight="1">
      <c r="B49" s="121"/>
      <c r="C49" s="122"/>
      <c r="D49" s="123"/>
      <c r="E49" s="124"/>
      <c r="F49" s="121"/>
      <c r="G49" s="125"/>
      <c r="H49" s="123"/>
      <c r="I49" s="124"/>
    </row>
    <row r="50" spans="2:9" ht="20.100000000000001" customHeight="1">
      <c r="B50" s="121"/>
      <c r="C50" s="122"/>
      <c r="D50" s="123"/>
      <c r="E50" s="124"/>
      <c r="F50" s="121"/>
      <c r="G50" s="125"/>
      <c r="H50" s="123"/>
      <c r="I50" s="124"/>
    </row>
    <row r="51" spans="2:9" ht="20.100000000000001" customHeight="1">
      <c r="B51" s="121"/>
      <c r="C51" s="122"/>
      <c r="D51" s="123"/>
      <c r="E51" s="124"/>
      <c r="F51" s="121"/>
      <c r="G51" s="125"/>
      <c r="H51" s="123"/>
      <c r="I51" s="124"/>
    </row>
    <row r="52" spans="2:9" ht="20.100000000000001" customHeight="1">
      <c r="B52" s="121"/>
      <c r="C52" s="122"/>
      <c r="D52" s="123"/>
      <c r="E52" s="124"/>
      <c r="F52" s="121"/>
      <c r="G52" s="125"/>
      <c r="H52" s="123"/>
      <c r="I52" s="124"/>
    </row>
    <row r="53" spans="2:9" ht="20.100000000000001" customHeight="1">
      <c r="B53" s="121"/>
      <c r="C53" s="122"/>
      <c r="D53" s="123"/>
      <c r="E53" s="124"/>
      <c r="F53" s="121"/>
      <c r="G53" s="125"/>
      <c r="H53" s="123"/>
      <c r="I53" s="124"/>
    </row>
    <row r="54" spans="2:9" ht="20.100000000000001" customHeight="1">
      <c r="B54" s="121"/>
      <c r="C54" s="122"/>
      <c r="D54" s="123"/>
      <c r="E54" s="124"/>
      <c r="F54" s="121"/>
      <c r="G54" s="125"/>
      <c r="H54" s="123"/>
      <c r="I54" s="124"/>
    </row>
    <row r="55" spans="2:9" ht="20.100000000000001" customHeight="1">
      <c r="B55" s="121"/>
      <c r="C55" s="122"/>
      <c r="D55" s="123"/>
      <c r="E55" s="124"/>
      <c r="F55" s="121"/>
      <c r="G55" s="125"/>
      <c r="H55" s="123"/>
      <c r="I55" s="124"/>
    </row>
    <row r="56" spans="2:9" ht="20.100000000000001" customHeight="1">
      <c r="B56" s="121"/>
      <c r="C56" s="122"/>
      <c r="D56" s="123"/>
      <c r="E56" s="124"/>
      <c r="F56" s="121"/>
      <c r="G56" s="125"/>
      <c r="H56" s="123"/>
      <c r="I56" s="124"/>
    </row>
    <row r="57" spans="2:9" ht="20.100000000000001" customHeight="1">
      <c r="B57" s="121"/>
      <c r="C57" s="122"/>
      <c r="D57" s="123"/>
      <c r="E57" s="124"/>
      <c r="F57" s="121"/>
      <c r="G57" s="125"/>
      <c r="H57" s="123"/>
      <c r="I57" s="124"/>
    </row>
    <row r="58" spans="2:9" ht="20.100000000000001" customHeight="1">
      <c r="B58" s="121"/>
      <c r="C58" s="122"/>
      <c r="D58" s="123"/>
      <c r="E58" s="124"/>
      <c r="F58" s="121"/>
      <c r="G58" s="125"/>
      <c r="H58" s="123"/>
      <c r="I58" s="124"/>
    </row>
    <row r="59" spans="2:9" ht="20.100000000000001" customHeight="1">
      <c r="B59" s="121"/>
      <c r="C59" s="122"/>
      <c r="D59" s="123"/>
      <c r="E59" s="124"/>
      <c r="F59" s="121"/>
      <c r="G59" s="125"/>
      <c r="H59" s="123"/>
      <c r="I59" s="124"/>
    </row>
    <row r="60" spans="2:9" ht="20.100000000000001" customHeight="1">
      <c r="B60" s="121"/>
      <c r="C60" s="122"/>
      <c r="D60" s="123"/>
      <c r="E60" s="124"/>
      <c r="F60" s="121"/>
      <c r="G60" s="125"/>
      <c r="H60" s="123"/>
      <c r="I60" s="124"/>
    </row>
    <row r="61" spans="2:9" ht="20.100000000000001" customHeight="1">
      <c r="B61" s="121"/>
      <c r="C61" s="122"/>
      <c r="D61" s="123"/>
      <c r="E61" s="124"/>
      <c r="F61" s="121"/>
      <c r="G61" s="125"/>
      <c r="H61" s="123"/>
      <c r="I61" s="124"/>
    </row>
    <row r="62" spans="2:9" ht="20.100000000000001" customHeight="1">
      <c r="B62" s="121"/>
      <c r="C62" s="125"/>
      <c r="D62" s="123"/>
      <c r="E62" s="124"/>
      <c r="F62" s="121"/>
      <c r="G62" s="125"/>
      <c r="H62" s="123"/>
      <c r="I62" s="124"/>
    </row>
    <row r="63" spans="2:9" ht="20.100000000000001" customHeight="1">
      <c r="B63" s="121"/>
      <c r="C63" s="125"/>
      <c r="D63" s="123"/>
      <c r="E63" s="124"/>
      <c r="F63" s="121"/>
      <c r="G63" s="125"/>
      <c r="H63" s="123"/>
      <c r="I63" s="124"/>
    </row>
    <row r="64" spans="2:9" ht="20.100000000000001" customHeight="1">
      <c r="B64" s="121"/>
      <c r="C64" s="125"/>
      <c r="D64" s="123"/>
      <c r="E64" s="124"/>
      <c r="F64" s="121"/>
      <c r="G64" s="125"/>
      <c r="H64" s="123"/>
      <c r="I64" s="124"/>
    </row>
    <row r="65" spans="2:9" ht="20.100000000000001" customHeight="1">
      <c r="B65" s="121"/>
      <c r="C65" s="125"/>
      <c r="D65" s="123"/>
      <c r="E65" s="124"/>
      <c r="F65" s="121"/>
      <c r="G65" s="125"/>
      <c r="H65" s="123"/>
      <c r="I65" s="124"/>
    </row>
    <row r="66" spans="2:9" ht="20.100000000000001" customHeight="1">
      <c r="B66" s="121"/>
      <c r="C66" s="125"/>
      <c r="D66" s="123"/>
      <c r="E66" s="124"/>
      <c r="F66" s="121"/>
      <c r="G66" s="125"/>
      <c r="H66" s="123"/>
      <c r="I66" s="124"/>
    </row>
    <row r="67" spans="2:9" ht="20.100000000000001" customHeight="1">
      <c r="B67" s="121"/>
      <c r="C67" s="125"/>
      <c r="D67" s="123"/>
      <c r="E67" s="124"/>
      <c r="F67" s="121"/>
      <c r="G67" s="125"/>
      <c r="H67" s="123"/>
      <c r="I67" s="124"/>
    </row>
    <row r="68" spans="2:9" ht="20.100000000000001" customHeight="1">
      <c r="B68" s="121"/>
      <c r="C68" s="125"/>
      <c r="D68" s="123"/>
      <c r="E68" s="124"/>
      <c r="F68" s="121"/>
      <c r="G68" s="125"/>
      <c r="H68" s="123"/>
      <c r="I68" s="124"/>
    </row>
    <row r="69" spans="2:9" ht="20.100000000000001" customHeight="1">
      <c r="B69" s="121"/>
      <c r="C69" s="125"/>
      <c r="D69" s="123"/>
      <c r="E69" s="124"/>
      <c r="F69" s="121"/>
      <c r="G69" s="125"/>
      <c r="H69" s="123"/>
      <c r="I69" s="124"/>
    </row>
    <row r="70" spans="2:9" ht="20.100000000000001" customHeight="1">
      <c r="B70" s="121"/>
      <c r="C70" s="125"/>
      <c r="D70" s="123"/>
      <c r="E70" s="124"/>
      <c r="F70" s="121"/>
      <c r="G70" s="125"/>
      <c r="H70" s="123"/>
      <c r="I70" s="124"/>
    </row>
    <row r="71" spans="2:9" ht="20.100000000000001" customHeight="1">
      <c r="B71" s="121"/>
      <c r="C71" s="125"/>
      <c r="D71" s="123"/>
      <c r="E71" s="124"/>
      <c r="F71" s="121"/>
      <c r="G71" s="125"/>
      <c r="H71" s="123"/>
      <c r="I71" s="124"/>
    </row>
    <row r="72" spans="2:9" ht="20.100000000000001" customHeight="1" thickBot="1">
      <c r="B72" s="309" t="s">
        <v>6</v>
      </c>
      <c r="C72" s="310"/>
      <c r="D72" s="52">
        <f>SUM(D42:D71)</f>
        <v>0</v>
      </c>
      <c r="E72" s="53">
        <f>SUM(E42:E71)</f>
        <v>0</v>
      </c>
      <c r="F72" s="309" t="s">
        <v>6</v>
      </c>
      <c r="G72" s="310"/>
      <c r="H72" s="52">
        <f>SUM(H42:H71)</f>
        <v>0</v>
      </c>
      <c r="I72" s="53">
        <f>SUM(I42:I71)</f>
        <v>0</v>
      </c>
    </row>
    <row r="73" spans="2:9" ht="21.75" customHeight="1" thickTop="1">
      <c r="B73" s="301" t="s">
        <v>20</v>
      </c>
      <c r="C73" s="302"/>
      <c r="D73" s="303">
        <f>SUM(D37,H37,D72,H72)</f>
        <v>0</v>
      </c>
      <c r="E73" s="304"/>
      <c r="F73" s="301" t="s">
        <v>21</v>
      </c>
      <c r="G73" s="302"/>
      <c r="H73" s="305">
        <f>SUM(E37,I37,E72,I72)</f>
        <v>0</v>
      </c>
      <c r="I73" s="306"/>
    </row>
    <row r="74" spans="2:9" ht="21.75" customHeight="1" thickBot="1">
      <c r="B74" s="297" t="s">
        <v>29</v>
      </c>
      <c r="C74" s="298"/>
      <c r="D74" s="299">
        <f>ROUNDDOWN(D73*18,0)*110%</f>
        <v>0</v>
      </c>
      <c r="E74" s="300"/>
      <c r="F74" s="297" t="s">
        <v>30</v>
      </c>
      <c r="G74" s="298"/>
      <c r="H74" s="299">
        <f>H73-D74</f>
        <v>0</v>
      </c>
      <c r="I74" s="300"/>
    </row>
    <row r="75" spans="2:9" ht="19.5" thickTop="1">
      <c r="H75" s="54"/>
    </row>
    <row r="76" spans="2:9">
      <c r="H76" s="54"/>
    </row>
    <row r="77" spans="2:9">
      <c r="H77" s="54"/>
    </row>
    <row r="78" spans="2:9">
      <c r="H78" s="54"/>
    </row>
    <row r="79" spans="2:9">
      <c r="H79" s="54"/>
    </row>
    <row r="80" spans="2:9">
      <c r="H80" s="54"/>
    </row>
    <row r="81" spans="8:8">
      <c r="H81" s="54"/>
    </row>
    <row r="82" spans="8:8">
      <c r="H82" s="54"/>
    </row>
    <row r="83" spans="8:8">
      <c r="H83" s="54"/>
    </row>
    <row r="84" spans="8:8">
      <c r="H84" s="54"/>
    </row>
    <row r="85" spans="8:8">
      <c r="H85" s="54"/>
    </row>
    <row r="86" spans="8:8">
      <c r="H86" s="54"/>
    </row>
    <row r="87" spans="8:8">
      <c r="H87" s="54"/>
    </row>
    <row r="88" spans="8:8">
      <c r="H88" s="54"/>
    </row>
    <row r="89" spans="8:8">
      <c r="H89" s="54"/>
    </row>
    <row r="90" spans="8:8">
      <c r="H90" s="54"/>
    </row>
    <row r="91" spans="8:8">
      <c r="H91" s="54"/>
    </row>
    <row r="92" spans="8:8">
      <c r="H92" s="54"/>
    </row>
    <row r="93" spans="8:8">
      <c r="H93" s="54"/>
    </row>
    <row r="94" spans="8:8">
      <c r="H94" s="54"/>
    </row>
    <row r="95" spans="8:8">
      <c r="H95" s="54"/>
    </row>
  </sheetData>
  <sheetProtection algorithmName="SHA-512" hashValue="CXmYQeCzRhSVrnveCzYHU+GJE5zOjfm86onqDspFoPd1ckAnK3xsLuClpH+NvgKjoJJXyfZvpea19RGuYpCALA==" saltValue="y8w1LLLPvU9uW+sWLA5PEQ==" spinCount="100000" sheet="1" objects="1" scenarios="1" selectLockedCells="1"/>
  <mergeCells count="35">
    <mergeCell ref="B1:I1"/>
    <mergeCell ref="C3:E3"/>
    <mergeCell ref="F3:H3"/>
    <mergeCell ref="C4:D4"/>
    <mergeCell ref="F4:I4"/>
    <mergeCell ref="L21:M21"/>
    <mergeCell ref="N21:O21"/>
    <mergeCell ref="P21:Q21"/>
    <mergeCell ref="R21:S21"/>
    <mergeCell ref="L20:M20"/>
    <mergeCell ref="P20:Q20"/>
    <mergeCell ref="B74:C74"/>
    <mergeCell ref="D74:E74"/>
    <mergeCell ref="F74:G74"/>
    <mergeCell ref="H74:I74"/>
    <mergeCell ref="B72:C72"/>
    <mergeCell ref="F72:G72"/>
    <mergeCell ref="B73:C73"/>
    <mergeCell ref="D73:E73"/>
    <mergeCell ref="F73:G73"/>
    <mergeCell ref="H73:I73"/>
    <mergeCell ref="L22:M22"/>
    <mergeCell ref="N22:O22"/>
    <mergeCell ref="P22:Q22"/>
    <mergeCell ref="R22:S22"/>
    <mergeCell ref="B39:C39"/>
    <mergeCell ref="D39:E39"/>
    <mergeCell ref="F39:G39"/>
    <mergeCell ref="H39:I39"/>
    <mergeCell ref="B38:C38"/>
    <mergeCell ref="D38:E38"/>
    <mergeCell ref="F38:G38"/>
    <mergeCell ref="H38:I38"/>
    <mergeCell ref="B37:C37"/>
    <mergeCell ref="F37:G37"/>
  </mergeCells>
  <phoneticPr fontId="1"/>
  <printOptions horizontalCentered="1"/>
  <pageMargins left="0.39370078740157483" right="0.39370078740157483" top="0.59055118110236227" bottom="0.51181102362204722" header="0.51181102362204722" footer="0.23622047244094491"/>
  <pageSetup paperSize="9" scale="96" orientation="portrait" r:id="rId1"/>
  <headerFooter alignWithMargins="0"/>
  <rowBreaks count="1" manualBreakCount="1">
    <brk id="39" min="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82EC8-E5A2-4C17-BCAD-48B4C58E8C1E}">
  <dimension ref="A1:AL20"/>
  <sheetViews>
    <sheetView workbookViewId="0">
      <selection activeCell="G30" sqref="G30"/>
    </sheetView>
  </sheetViews>
  <sheetFormatPr defaultRowHeight="13.5"/>
  <cols>
    <col min="1" max="5" width="11.625" customWidth="1"/>
    <col min="6" max="6" width="10.25" bestFit="1" customWidth="1"/>
    <col min="7" max="7" width="9.375" bestFit="1" customWidth="1"/>
    <col min="15" max="15" width="15.125" bestFit="1" customWidth="1"/>
    <col min="16" max="16" width="8.625" customWidth="1"/>
    <col min="17" max="17" width="12.75" bestFit="1" customWidth="1"/>
    <col min="18" max="18" width="16.875" bestFit="1" customWidth="1"/>
    <col min="24" max="24" width="14.875" customWidth="1"/>
  </cols>
  <sheetData>
    <row r="1" spans="1:38">
      <c r="A1" t="s">
        <v>158</v>
      </c>
      <c r="B1" t="s">
        <v>159</v>
      </c>
      <c r="C1" t="s">
        <v>160</v>
      </c>
      <c r="D1" t="s">
        <v>161</v>
      </c>
      <c r="E1" t="s">
        <v>162</v>
      </c>
      <c r="F1" t="s">
        <v>163</v>
      </c>
      <c r="G1" t="s">
        <v>164</v>
      </c>
      <c r="H1" t="s">
        <v>165</v>
      </c>
      <c r="I1" t="s">
        <v>166</v>
      </c>
      <c r="J1" t="s">
        <v>167</v>
      </c>
      <c r="K1" t="s">
        <v>168</v>
      </c>
      <c r="L1" t="s">
        <v>169</v>
      </c>
      <c r="M1" t="s">
        <v>170</v>
      </c>
      <c r="N1" t="s">
        <v>171</v>
      </c>
      <c r="O1" t="s">
        <v>172</v>
      </c>
      <c r="P1" t="s">
        <v>173</v>
      </c>
      <c r="Q1" t="s">
        <v>174</v>
      </c>
      <c r="R1" t="s">
        <v>175</v>
      </c>
      <c r="S1" t="s">
        <v>176</v>
      </c>
      <c r="T1" t="s">
        <v>177</v>
      </c>
      <c r="U1" t="s">
        <v>178</v>
      </c>
      <c r="V1" t="s">
        <v>179</v>
      </c>
      <c r="W1" t="s">
        <v>180</v>
      </c>
      <c r="X1" t="s">
        <v>181</v>
      </c>
      <c r="Y1" t="s">
        <v>182</v>
      </c>
      <c r="Z1" t="s">
        <v>183</v>
      </c>
      <c r="AA1" t="s">
        <v>184</v>
      </c>
      <c r="AB1" t="s">
        <v>185</v>
      </c>
      <c r="AC1" t="s">
        <v>204</v>
      </c>
      <c r="AD1" t="s">
        <v>186</v>
      </c>
      <c r="AE1" t="s">
        <v>187</v>
      </c>
      <c r="AF1" t="s">
        <v>188</v>
      </c>
      <c r="AG1" t="s">
        <v>189</v>
      </c>
      <c r="AH1" t="s">
        <v>190</v>
      </c>
      <c r="AI1" t="s">
        <v>205</v>
      </c>
      <c r="AJ1" t="s">
        <v>191</v>
      </c>
      <c r="AK1" t="s">
        <v>192</v>
      </c>
      <c r="AL1" t="s">
        <v>193</v>
      </c>
    </row>
    <row r="2" spans="1:38">
      <c r="A2">
        <v>40101</v>
      </c>
      <c r="B2" t="s">
        <v>146</v>
      </c>
      <c r="C2">
        <f>返還請求書!A3</f>
        <v>0</v>
      </c>
      <c r="D2">
        <f>返還請求書!B11</f>
        <v>0</v>
      </c>
      <c r="E2" s="213">
        <f ca="1">TODAY()</f>
        <v>45937</v>
      </c>
      <c r="F2" s="213"/>
      <c r="H2" s="213"/>
      <c r="K2">
        <f ca="1">AK3</f>
        <v>0</v>
      </c>
      <c r="L2">
        <f ca="1">K2*0.1</f>
        <v>0</v>
      </c>
      <c r="M2">
        <f ca="1">K2+L2</f>
        <v>0</v>
      </c>
      <c r="N2" t="s">
        <v>206</v>
      </c>
      <c r="W2" t="s">
        <v>194</v>
      </c>
      <c r="X2" t="s">
        <v>203</v>
      </c>
    </row>
    <row r="3" spans="1:38">
      <c r="A3">
        <v>40101</v>
      </c>
      <c r="B3" t="s">
        <v>150</v>
      </c>
      <c r="AD3" t="str">
        <f>返還請求書!A17</f>
        <v>一般廃棄物搬入処理料</v>
      </c>
      <c r="AF3">
        <v>18</v>
      </c>
      <c r="AG3">
        <f ca="1">IF($L$17=FALSE,申込書!I40,INDIRECT(AG3&amp;"!j42"))</f>
        <v>0</v>
      </c>
      <c r="AK3">
        <f ca="1">AF3*AG3</f>
        <v>0</v>
      </c>
      <c r="AL3" s="214">
        <v>0.1</v>
      </c>
    </row>
    <row r="10" spans="1:38" ht="15" customHeight="1">
      <c r="A10" s="322" t="s">
        <v>209</v>
      </c>
      <c r="B10" s="322" t="s">
        <v>210</v>
      </c>
      <c r="C10" s="322" t="s">
        <v>211</v>
      </c>
      <c r="D10" s="318" t="s">
        <v>122</v>
      </c>
      <c r="E10" s="319" t="s">
        <v>212</v>
      </c>
      <c r="H10" s="174"/>
      <c r="I10" s="174"/>
      <c r="J10" s="174"/>
      <c r="K10" s="174"/>
    </row>
    <row r="11" spans="1:38" ht="15" customHeight="1">
      <c r="A11" s="322"/>
      <c r="B11" s="322"/>
      <c r="C11" s="322"/>
      <c r="D11" s="318"/>
      <c r="E11" s="319"/>
      <c r="H11" s="174"/>
      <c r="I11" s="174"/>
      <c r="J11" s="174"/>
      <c r="K11" s="174"/>
    </row>
    <row r="12" spans="1:38" ht="35.1" customHeight="1">
      <c r="A12" s="215">
        <f>申込書!D13</f>
        <v>0</v>
      </c>
      <c r="B12" s="215">
        <f>申込書!D16</f>
        <v>0</v>
      </c>
      <c r="C12" s="215">
        <f>申込書!D17</f>
        <v>0</v>
      </c>
      <c r="D12" s="217"/>
      <c r="E12" s="216">
        <f>申込書!G49</f>
        <v>0</v>
      </c>
      <c r="H12" s="174"/>
      <c r="J12" s="174"/>
      <c r="K12" s="174"/>
    </row>
    <row r="13" spans="1:38">
      <c r="A13" s="174"/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</row>
    <row r="14" spans="1:38">
      <c r="A14" s="174"/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</row>
    <row r="15" spans="1:38">
      <c r="A15" s="174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</row>
    <row r="16" spans="1:38">
      <c r="A16" s="174"/>
      <c r="B16" s="174"/>
      <c r="C16" s="174"/>
      <c r="E16" s="174"/>
      <c r="G16" s="174"/>
      <c r="H16" s="174"/>
      <c r="I16" s="174"/>
      <c r="J16" s="174"/>
      <c r="K16" s="174"/>
      <c r="L16" s="174"/>
      <c r="M16" s="174"/>
    </row>
    <row r="17" spans="1:6">
      <c r="F17" s="174"/>
    </row>
    <row r="18" spans="1:6" ht="15" customHeight="1">
      <c r="A18" s="320" t="s">
        <v>213</v>
      </c>
      <c r="B18" s="321" t="s">
        <v>214</v>
      </c>
    </row>
    <row r="19" spans="1:6" ht="15" customHeight="1">
      <c r="A19" s="320"/>
      <c r="B19" s="321"/>
    </row>
    <row r="20" spans="1:6" ht="35.1" customHeight="1">
      <c r="A20" s="219">
        <f>申込書!H18</f>
        <v>0</v>
      </c>
      <c r="B20" s="218">
        <f>申込書!H51</f>
        <v>0</v>
      </c>
    </row>
  </sheetData>
  <mergeCells count="7">
    <mergeCell ref="D10:D11"/>
    <mergeCell ref="E10:E11"/>
    <mergeCell ref="A18:A19"/>
    <mergeCell ref="B18:B19"/>
    <mergeCell ref="A10:A11"/>
    <mergeCell ref="B10:B11"/>
    <mergeCell ref="C10:C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AC8FB-AC5D-4E5C-B960-91DB637E0660}">
  <dimension ref="B1:V99"/>
  <sheetViews>
    <sheetView topLeftCell="A49" zoomScale="80" zoomScaleNormal="80" workbookViewId="0">
      <selection activeCell="J22" sqref="J22"/>
    </sheetView>
  </sheetViews>
  <sheetFormatPr defaultRowHeight="18.75"/>
  <cols>
    <col min="1" max="1" width="2" style="12" customWidth="1"/>
    <col min="2" max="2" width="13.625" style="12" customWidth="1"/>
    <col min="3" max="4" width="9.875" style="12" customWidth="1"/>
    <col min="5" max="5" width="12.25" style="12" customWidth="1"/>
    <col min="6" max="6" width="11.75" style="12" customWidth="1"/>
    <col min="7" max="8" width="9.875" style="12" customWidth="1"/>
    <col min="9" max="9" width="12.25" style="12" customWidth="1"/>
    <col min="10" max="10" width="9.375" style="12" customWidth="1"/>
    <col min="11" max="11" width="14.25" style="12" customWidth="1"/>
    <col min="12" max="16384" width="9" style="12"/>
  </cols>
  <sheetData>
    <row r="1" spans="2:22" ht="36" customHeight="1">
      <c r="B1" s="311" t="s">
        <v>0</v>
      </c>
      <c r="C1" s="311"/>
      <c r="D1" s="311"/>
      <c r="E1" s="311"/>
      <c r="F1" s="311"/>
      <c r="G1" s="311"/>
      <c r="H1" s="311"/>
      <c r="I1" s="311"/>
      <c r="J1" s="37"/>
    </row>
    <row r="2" spans="2:22" ht="7.5" customHeight="1">
      <c r="B2" s="111"/>
      <c r="C2" s="111"/>
      <c r="D2" s="111"/>
      <c r="E2" s="111"/>
      <c r="F2" s="111"/>
      <c r="G2" s="13"/>
      <c r="H2" s="13"/>
      <c r="I2" s="111"/>
      <c r="J2" s="37"/>
    </row>
    <row r="3" spans="2:22" ht="23.1" customHeight="1">
      <c r="B3" s="81" t="s">
        <v>1</v>
      </c>
      <c r="C3" s="323">
        <f>申込書!D16</f>
        <v>0</v>
      </c>
      <c r="D3" s="323"/>
      <c r="E3" s="323"/>
      <c r="F3" s="313">
        <f>申込書!D17</f>
        <v>0</v>
      </c>
      <c r="G3" s="314"/>
      <c r="H3" s="314"/>
      <c r="I3" s="112"/>
    </row>
    <row r="4" spans="2:22" ht="24.95" customHeight="1">
      <c r="B4" s="81" t="s">
        <v>2</v>
      </c>
      <c r="C4" s="315">
        <f>申込書!D19</f>
        <v>0</v>
      </c>
      <c r="D4" s="315"/>
      <c r="E4" s="81" t="s">
        <v>3</v>
      </c>
      <c r="F4" s="317">
        <f>申込書!D13</f>
        <v>0</v>
      </c>
      <c r="G4" s="317"/>
      <c r="H4" s="317"/>
      <c r="I4" s="317"/>
    </row>
    <row r="5" spans="2:22" ht="7.5" customHeight="1" thickBot="1">
      <c r="D5" s="39"/>
      <c r="E5" s="40"/>
      <c r="F5" s="13"/>
      <c r="G5" s="41"/>
      <c r="H5" s="41"/>
      <c r="I5" s="42"/>
    </row>
    <row r="6" spans="2:22" ht="18.75" customHeight="1" thickTop="1">
      <c r="B6" s="43" t="s">
        <v>4</v>
      </c>
      <c r="C6" s="44" t="s">
        <v>27</v>
      </c>
      <c r="D6" s="45" t="s">
        <v>13</v>
      </c>
      <c r="E6" s="46" t="s">
        <v>5</v>
      </c>
      <c r="F6" s="43" t="s">
        <v>4</v>
      </c>
      <c r="G6" s="44" t="s">
        <v>27</v>
      </c>
      <c r="H6" s="45" t="s">
        <v>13</v>
      </c>
      <c r="I6" s="47" t="s">
        <v>5</v>
      </c>
      <c r="M6" s="84" t="s">
        <v>226</v>
      </c>
      <c r="P6" s="83"/>
    </row>
    <row r="7" spans="2:22" ht="20.100000000000001" customHeight="1">
      <c r="B7" s="115"/>
      <c r="C7" s="116"/>
      <c r="D7" s="117"/>
      <c r="E7" s="118"/>
      <c r="F7" s="115"/>
      <c r="G7" s="119"/>
      <c r="H7" s="120"/>
      <c r="I7" s="118"/>
      <c r="M7" s="84" t="s">
        <v>92</v>
      </c>
      <c r="N7" s="84"/>
      <c r="O7" s="84"/>
      <c r="P7" s="84"/>
      <c r="Q7" s="84"/>
      <c r="R7" s="84"/>
      <c r="S7" s="84"/>
      <c r="T7" s="84"/>
    </row>
    <row r="8" spans="2:22" ht="20.100000000000001" customHeight="1">
      <c r="B8" s="121"/>
      <c r="C8" s="122"/>
      <c r="D8" s="160"/>
      <c r="E8" s="124"/>
      <c r="F8" s="121"/>
      <c r="G8" s="125"/>
      <c r="H8" s="123"/>
      <c r="I8" s="124"/>
      <c r="N8" s="84"/>
      <c r="O8" s="84"/>
      <c r="P8" s="84"/>
      <c r="Q8" s="84"/>
      <c r="R8" s="84"/>
      <c r="S8" s="84"/>
      <c r="T8" s="84"/>
    </row>
    <row r="9" spans="2:22" ht="20.100000000000001" customHeight="1" thickBot="1">
      <c r="B9" s="121"/>
      <c r="C9" s="122"/>
      <c r="D9" s="160"/>
      <c r="E9" s="124"/>
      <c r="F9" s="121"/>
      <c r="G9" s="125"/>
      <c r="H9" s="123"/>
      <c r="I9" s="124"/>
      <c r="M9" s="93" t="s">
        <v>93</v>
      </c>
    </row>
    <row r="10" spans="2:22" ht="20.100000000000001" customHeight="1">
      <c r="B10" s="121"/>
      <c r="C10" s="122"/>
      <c r="D10" s="160"/>
      <c r="E10" s="124"/>
      <c r="F10" s="121"/>
      <c r="G10" s="125"/>
      <c r="H10" s="123"/>
      <c r="I10" s="124"/>
      <c r="M10" s="85"/>
      <c r="N10" s="86"/>
      <c r="O10" s="86"/>
      <c r="P10" s="86"/>
      <c r="Q10" s="86"/>
      <c r="R10" s="86"/>
      <c r="S10" s="86"/>
      <c r="T10" s="86"/>
      <c r="U10" s="86"/>
      <c r="V10" s="87"/>
    </row>
    <row r="11" spans="2:22" ht="20.100000000000001" customHeight="1">
      <c r="B11" s="121"/>
      <c r="C11" s="122"/>
      <c r="D11" s="160"/>
      <c r="E11" s="124"/>
      <c r="F11" s="121"/>
      <c r="G11" s="125"/>
      <c r="H11" s="123"/>
      <c r="I11" s="124"/>
      <c r="M11" s="88"/>
      <c r="V11" s="89"/>
    </row>
    <row r="12" spans="2:22" ht="20.100000000000001" customHeight="1">
      <c r="B12" s="121"/>
      <c r="C12" s="122"/>
      <c r="D12" s="160"/>
      <c r="E12" s="124"/>
      <c r="F12" s="121"/>
      <c r="G12" s="125"/>
      <c r="H12" s="123"/>
      <c r="I12" s="124"/>
      <c r="M12" s="88"/>
      <c r="V12" s="89"/>
    </row>
    <row r="13" spans="2:22" ht="20.100000000000001" customHeight="1">
      <c r="B13" s="121"/>
      <c r="C13" s="122"/>
      <c r="D13" s="160"/>
      <c r="E13" s="124"/>
      <c r="F13" s="121"/>
      <c r="G13" s="125"/>
      <c r="H13" s="123"/>
      <c r="I13" s="124"/>
      <c r="M13" s="88"/>
      <c r="V13" s="89"/>
    </row>
    <row r="14" spans="2:22" ht="20.100000000000001" customHeight="1">
      <c r="B14" s="121"/>
      <c r="C14" s="122"/>
      <c r="D14" s="160"/>
      <c r="E14" s="124"/>
      <c r="F14" s="121"/>
      <c r="G14" s="125"/>
      <c r="H14" s="123"/>
      <c r="I14" s="124"/>
      <c r="M14" s="88"/>
      <c r="V14" s="89"/>
    </row>
    <row r="15" spans="2:22" ht="20.100000000000001" customHeight="1">
      <c r="B15" s="121"/>
      <c r="C15" s="122"/>
      <c r="D15" s="160"/>
      <c r="E15" s="124"/>
      <c r="F15" s="121"/>
      <c r="G15" s="125"/>
      <c r="H15" s="123"/>
      <c r="I15" s="124"/>
      <c r="K15" s="48">
        <f>D40+H40</f>
        <v>0</v>
      </c>
      <c r="M15" s="88"/>
      <c r="V15" s="89"/>
    </row>
    <row r="16" spans="2:22" ht="20.100000000000001" customHeight="1">
      <c r="B16" s="121"/>
      <c r="C16" s="122"/>
      <c r="D16" s="160"/>
      <c r="E16" s="173"/>
      <c r="F16" s="121"/>
      <c r="G16" s="125"/>
      <c r="H16" s="123"/>
      <c r="I16" s="124"/>
      <c r="K16" s="49">
        <f>H78</f>
        <v>0</v>
      </c>
      <c r="M16" s="88"/>
      <c r="V16" s="89"/>
    </row>
    <row r="17" spans="2:22" ht="20.100000000000001" customHeight="1">
      <c r="B17" s="121"/>
      <c r="C17" s="122"/>
      <c r="D17" s="160"/>
      <c r="E17" s="124"/>
      <c r="F17" s="121"/>
      <c r="G17" s="125"/>
      <c r="H17" s="123"/>
      <c r="I17" s="124"/>
      <c r="M17" s="88"/>
      <c r="V17" s="89"/>
    </row>
    <row r="18" spans="2:22" ht="20.100000000000001" customHeight="1">
      <c r="B18" s="121"/>
      <c r="C18" s="122"/>
      <c r="D18" s="160"/>
      <c r="E18" s="124"/>
      <c r="F18" s="121"/>
      <c r="G18" s="125"/>
      <c r="H18" s="123"/>
      <c r="I18" s="124"/>
      <c r="M18" s="88"/>
      <c r="V18" s="89"/>
    </row>
    <row r="19" spans="2:22" ht="20.100000000000001" customHeight="1">
      <c r="B19" s="121"/>
      <c r="C19" s="122"/>
      <c r="D19" s="160"/>
      <c r="E19" s="124"/>
      <c r="F19" s="121"/>
      <c r="G19" s="125"/>
      <c r="H19" s="123"/>
      <c r="I19" s="124"/>
      <c r="M19" s="88"/>
      <c r="V19" s="89"/>
    </row>
    <row r="20" spans="2:22" ht="20.100000000000001" customHeight="1">
      <c r="B20" s="121"/>
      <c r="C20" s="122"/>
      <c r="D20" s="160"/>
      <c r="E20" s="124"/>
      <c r="F20" s="121"/>
      <c r="G20" s="125"/>
      <c r="H20" s="123"/>
      <c r="I20" s="124"/>
      <c r="M20" s="88"/>
      <c r="V20" s="89"/>
    </row>
    <row r="21" spans="2:22" ht="20.100000000000001" customHeight="1">
      <c r="B21" s="121"/>
      <c r="C21" s="122"/>
      <c r="D21" s="160"/>
      <c r="E21" s="124"/>
      <c r="F21" s="121"/>
      <c r="G21" s="125"/>
      <c r="H21" s="123"/>
      <c r="I21" s="124"/>
      <c r="M21" s="88"/>
      <c r="V21" s="89"/>
    </row>
    <row r="22" spans="2:22" ht="20.100000000000001" customHeight="1">
      <c r="B22" s="121"/>
      <c r="C22" s="122"/>
      <c r="D22" s="160"/>
      <c r="E22" s="124"/>
      <c r="F22" s="121"/>
      <c r="G22" s="125"/>
      <c r="H22" s="123"/>
      <c r="I22" s="124"/>
      <c r="M22" s="88"/>
      <c r="V22" s="89"/>
    </row>
    <row r="23" spans="2:22" ht="20.100000000000001" customHeight="1">
      <c r="B23" s="121"/>
      <c r="C23" s="122"/>
      <c r="D23" s="160"/>
      <c r="E23" s="124"/>
      <c r="F23" s="121"/>
      <c r="G23" s="122"/>
      <c r="H23" s="123"/>
      <c r="I23" s="124"/>
      <c r="M23" s="88"/>
      <c r="V23" s="89"/>
    </row>
    <row r="24" spans="2:22" ht="20.100000000000001" customHeight="1">
      <c r="B24" s="121"/>
      <c r="C24" s="122"/>
      <c r="D24" s="160"/>
      <c r="E24" s="124"/>
      <c r="F24" s="121"/>
      <c r="G24" s="122"/>
      <c r="H24" s="123"/>
      <c r="I24" s="124"/>
      <c r="M24" s="88"/>
      <c r="V24" s="89"/>
    </row>
    <row r="25" spans="2:22" ht="20.100000000000001" customHeight="1">
      <c r="B25" s="121"/>
      <c r="C25" s="122"/>
      <c r="D25" s="160"/>
      <c r="E25" s="124"/>
      <c r="F25" s="121"/>
      <c r="G25" s="122"/>
      <c r="H25" s="123"/>
      <c r="I25" s="124"/>
      <c r="M25" s="88"/>
      <c r="V25" s="89"/>
    </row>
    <row r="26" spans="2:22" ht="20.100000000000001" customHeight="1">
      <c r="B26" s="121"/>
      <c r="C26" s="122"/>
      <c r="D26" s="160"/>
      <c r="E26" s="124"/>
      <c r="F26" s="121"/>
      <c r="G26" s="122"/>
      <c r="H26" s="123"/>
      <c r="I26" s="124"/>
      <c r="M26" s="88"/>
      <c r="V26" s="89"/>
    </row>
    <row r="27" spans="2:22" ht="20.100000000000001" customHeight="1">
      <c r="B27" s="121"/>
      <c r="C27" s="122"/>
      <c r="D27" s="160"/>
      <c r="E27" s="124"/>
      <c r="F27" s="121"/>
      <c r="G27" s="122"/>
      <c r="H27" s="123"/>
      <c r="I27" s="124"/>
      <c r="M27" s="88"/>
      <c r="V27" s="89"/>
    </row>
    <row r="28" spans="2:22" ht="20.100000000000001" customHeight="1">
      <c r="B28" s="121"/>
      <c r="C28" s="122"/>
      <c r="D28" s="160"/>
      <c r="E28" s="124"/>
      <c r="F28" s="121"/>
      <c r="G28" s="125"/>
      <c r="H28" s="123"/>
      <c r="I28" s="124"/>
      <c r="M28" s="88"/>
      <c r="V28" s="89"/>
    </row>
    <row r="29" spans="2:22" ht="20.100000000000001" customHeight="1">
      <c r="B29" s="121"/>
      <c r="C29" s="122"/>
      <c r="D29" s="160"/>
      <c r="E29" s="124"/>
      <c r="F29" s="121"/>
      <c r="G29" s="125"/>
      <c r="H29" s="123"/>
      <c r="I29" s="124"/>
      <c r="M29" s="88"/>
      <c r="V29" s="89"/>
    </row>
    <row r="30" spans="2:22" ht="20.100000000000001" customHeight="1">
      <c r="B30" s="121"/>
      <c r="C30" s="125"/>
      <c r="D30" s="160"/>
      <c r="E30" s="124"/>
      <c r="F30" s="121"/>
      <c r="G30" s="125"/>
      <c r="H30" s="123"/>
      <c r="I30" s="124"/>
      <c r="M30" s="88"/>
      <c r="V30" s="89"/>
    </row>
    <row r="31" spans="2:22" ht="20.100000000000001" customHeight="1">
      <c r="B31" s="121"/>
      <c r="C31" s="125"/>
      <c r="D31" s="160"/>
      <c r="E31" s="124"/>
      <c r="F31" s="121"/>
      <c r="G31" s="125"/>
      <c r="H31" s="123"/>
      <c r="I31" s="124"/>
      <c r="M31" s="88"/>
      <c r="V31" s="89"/>
    </row>
    <row r="32" spans="2:22" ht="20.100000000000001" customHeight="1">
      <c r="B32" s="121"/>
      <c r="C32" s="125"/>
      <c r="D32" s="160"/>
      <c r="E32" s="124"/>
      <c r="F32" s="121"/>
      <c r="G32" s="125"/>
      <c r="H32" s="123"/>
      <c r="I32" s="124"/>
      <c r="M32" s="88"/>
      <c r="V32" s="89"/>
    </row>
    <row r="33" spans="2:22" ht="20.100000000000001" customHeight="1">
      <c r="B33" s="121"/>
      <c r="C33" s="125"/>
      <c r="D33" s="160"/>
      <c r="E33" s="124"/>
      <c r="F33" s="121"/>
      <c r="G33" s="125"/>
      <c r="H33" s="123"/>
      <c r="I33" s="124"/>
      <c r="M33" s="88"/>
      <c r="V33" s="89"/>
    </row>
    <row r="34" spans="2:22" ht="20.100000000000001" customHeight="1">
      <c r="B34" s="121"/>
      <c r="C34" s="125"/>
      <c r="D34" s="160"/>
      <c r="E34" s="124"/>
      <c r="F34" s="121"/>
      <c r="G34" s="125"/>
      <c r="H34" s="123"/>
      <c r="I34" s="124"/>
      <c r="M34" s="88"/>
      <c r="V34" s="89"/>
    </row>
    <row r="35" spans="2:22" ht="20.100000000000001" customHeight="1">
      <c r="B35" s="121"/>
      <c r="C35" s="125"/>
      <c r="D35" s="123"/>
      <c r="E35" s="124"/>
      <c r="F35" s="121"/>
      <c r="G35" s="125"/>
      <c r="H35" s="123"/>
      <c r="I35" s="124"/>
      <c r="M35" s="88"/>
      <c r="V35" s="89"/>
    </row>
    <row r="36" spans="2:22" ht="20.100000000000001" customHeight="1">
      <c r="B36" s="121"/>
      <c r="C36" s="125"/>
      <c r="D36" s="123"/>
      <c r="E36" s="124"/>
      <c r="F36" s="121"/>
      <c r="G36" s="125"/>
      <c r="H36" s="123"/>
      <c r="I36" s="124"/>
      <c r="M36" s="88"/>
      <c r="V36" s="89"/>
    </row>
    <row r="37" spans="2:22" ht="20.100000000000001" customHeight="1">
      <c r="B37" s="121"/>
      <c r="C37" s="125"/>
      <c r="D37" s="123"/>
      <c r="E37" s="124"/>
      <c r="F37" s="121"/>
      <c r="G37" s="125"/>
      <c r="H37" s="123"/>
      <c r="I37" s="124"/>
      <c r="M37" s="88"/>
      <c r="V37" s="89"/>
    </row>
    <row r="38" spans="2:22" ht="20.100000000000001" customHeight="1">
      <c r="B38" s="121"/>
      <c r="C38" s="125"/>
      <c r="D38" s="123"/>
      <c r="E38" s="124"/>
      <c r="F38" s="121"/>
      <c r="G38" s="125"/>
      <c r="H38" s="123"/>
      <c r="I38" s="124"/>
      <c r="M38" s="88"/>
      <c r="V38" s="89"/>
    </row>
    <row r="39" spans="2:22" ht="20.100000000000001" customHeight="1">
      <c r="B39" s="121"/>
      <c r="C39" s="125"/>
      <c r="D39" s="123"/>
      <c r="E39" s="124"/>
      <c r="F39" s="121"/>
      <c r="G39" s="125"/>
      <c r="H39" s="123"/>
      <c r="I39" s="124"/>
      <c r="M39" s="88"/>
      <c r="V39" s="89"/>
    </row>
    <row r="40" spans="2:22" ht="20.100000000000001" customHeight="1" thickBot="1">
      <c r="B40" s="307" t="s">
        <v>6</v>
      </c>
      <c r="C40" s="308"/>
      <c r="D40" s="50">
        <f>SUM(D7:D39)</f>
        <v>0</v>
      </c>
      <c r="E40" s="51">
        <f>SUM(E7:E39)</f>
        <v>0</v>
      </c>
      <c r="F40" s="307" t="s">
        <v>6</v>
      </c>
      <c r="G40" s="308"/>
      <c r="H40" s="50">
        <f>SUM(H7:H39)</f>
        <v>0</v>
      </c>
      <c r="I40" s="51">
        <f>SUM(I7:I39)</f>
        <v>0</v>
      </c>
      <c r="M40" s="90"/>
      <c r="N40" s="91"/>
      <c r="O40" s="91"/>
      <c r="P40" s="91"/>
      <c r="Q40" s="91"/>
      <c r="R40" s="91"/>
      <c r="S40" s="91"/>
      <c r="T40" s="91"/>
      <c r="U40" s="91"/>
      <c r="V40" s="92"/>
    </row>
    <row r="41" spans="2:22" ht="7.5" customHeight="1" thickTop="1" thickBot="1">
      <c r="D41" s="39"/>
      <c r="E41" s="40"/>
      <c r="F41" s="13"/>
      <c r="G41" s="41"/>
      <c r="H41" s="41"/>
      <c r="I41" s="42"/>
    </row>
    <row r="42" spans="2:22" ht="18.75" customHeight="1" thickTop="1">
      <c r="B42" s="43" t="s">
        <v>4</v>
      </c>
      <c r="C42" s="44" t="s">
        <v>27</v>
      </c>
      <c r="D42" s="45" t="s">
        <v>13</v>
      </c>
      <c r="E42" s="46" t="s">
        <v>5</v>
      </c>
      <c r="F42" s="43" t="s">
        <v>4</v>
      </c>
      <c r="G42" s="44" t="s">
        <v>27</v>
      </c>
      <c r="H42" s="45" t="s">
        <v>13</v>
      </c>
      <c r="I42" s="47" t="s">
        <v>5</v>
      </c>
    </row>
    <row r="43" spans="2:22" ht="20.100000000000001" customHeight="1">
      <c r="B43" s="115"/>
      <c r="C43" s="116"/>
      <c r="D43" s="117"/>
      <c r="E43" s="118"/>
      <c r="F43" s="115"/>
      <c r="G43" s="119"/>
      <c r="H43" s="120"/>
      <c r="I43" s="118"/>
    </row>
    <row r="44" spans="2:22" ht="20.100000000000001" customHeight="1">
      <c r="B44" s="121"/>
      <c r="C44" s="122"/>
      <c r="D44" s="123"/>
      <c r="E44" s="124"/>
      <c r="F44" s="121"/>
      <c r="G44" s="125"/>
      <c r="H44" s="123"/>
      <c r="I44" s="124"/>
    </row>
    <row r="45" spans="2:22" ht="20.100000000000001" customHeight="1">
      <c r="B45" s="121"/>
      <c r="C45" s="122"/>
      <c r="D45" s="123"/>
      <c r="E45" s="124"/>
      <c r="F45" s="121"/>
      <c r="G45" s="125"/>
      <c r="H45" s="123"/>
      <c r="I45" s="124"/>
    </row>
    <row r="46" spans="2:22" ht="20.100000000000001" customHeight="1">
      <c r="B46" s="121"/>
      <c r="C46" s="122"/>
      <c r="D46" s="123"/>
      <c r="E46" s="124"/>
      <c r="F46" s="121"/>
      <c r="G46" s="125"/>
      <c r="H46" s="123"/>
      <c r="I46" s="124"/>
    </row>
    <row r="47" spans="2:22" ht="20.100000000000001" customHeight="1">
      <c r="B47" s="121"/>
      <c r="C47" s="122"/>
      <c r="D47" s="123"/>
      <c r="E47" s="124"/>
      <c r="F47" s="121"/>
      <c r="G47" s="125"/>
      <c r="H47" s="123"/>
      <c r="I47" s="124"/>
    </row>
    <row r="48" spans="2:22" ht="20.100000000000001" customHeight="1">
      <c r="B48" s="121"/>
      <c r="C48" s="122"/>
      <c r="D48" s="123"/>
      <c r="E48" s="124"/>
      <c r="F48" s="121"/>
      <c r="G48" s="125"/>
      <c r="H48" s="123"/>
      <c r="I48" s="124"/>
      <c r="K48" s="48">
        <f>D40+H40+D76+H76</f>
        <v>0</v>
      </c>
    </row>
    <row r="49" spans="2:9" ht="20.100000000000001" customHeight="1">
      <c r="B49" s="121"/>
      <c r="C49" s="122"/>
      <c r="D49" s="123"/>
      <c r="E49" s="124"/>
      <c r="F49" s="121"/>
      <c r="G49" s="125"/>
      <c r="H49" s="123"/>
      <c r="I49" s="124"/>
    </row>
    <row r="50" spans="2:9" ht="20.100000000000001" customHeight="1">
      <c r="B50" s="121"/>
      <c r="C50" s="122"/>
      <c r="D50" s="123"/>
      <c r="E50" s="124"/>
      <c r="F50" s="121"/>
      <c r="G50" s="125"/>
      <c r="H50" s="123"/>
      <c r="I50" s="124"/>
    </row>
    <row r="51" spans="2:9" ht="20.100000000000001" customHeight="1">
      <c r="B51" s="121"/>
      <c r="C51" s="122"/>
      <c r="D51" s="123"/>
      <c r="E51" s="124"/>
      <c r="F51" s="121"/>
      <c r="G51" s="125"/>
      <c r="H51" s="123"/>
      <c r="I51" s="124"/>
    </row>
    <row r="52" spans="2:9" ht="20.100000000000001" customHeight="1">
      <c r="B52" s="121"/>
      <c r="C52" s="122"/>
      <c r="D52" s="123"/>
      <c r="E52" s="124"/>
      <c r="F52" s="121"/>
      <c r="G52" s="125"/>
      <c r="H52" s="123"/>
      <c r="I52" s="124"/>
    </row>
    <row r="53" spans="2:9" ht="20.100000000000001" customHeight="1">
      <c r="B53" s="121"/>
      <c r="C53" s="122"/>
      <c r="D53" s="123"/>
      <c r="E53" s="124"/>
      <c r="F53" s="121"/>
      <c r="G53" s="122"/>
      <c r="H53" s="123"/>
      <c r="I53" s="124"/>
    </row>
    <row r="54" spans="2:9" ht="20.100000000000001" customHeight="1">
      <c r="B54" s="121"/>
      <c r="C54" s="122"/>
      <c r="D54" s="123"/>
      <c r="E54" s="124"/>
      <c r="F54" s="121"/>
      <c r="G54" s="122"/>
      <c r="H54" s="123"/>
      <c r="I54" s="124"/>
    </row>
    <row r="55" spans="2:9" ht="20.100000000000001" customHeight="1">
      <c r="B55" s="121"/>
      <c r="C55" s="122"/>
      <c r="D55" s="123"/>
      <c r="E55" s="124"/>
      <c r="F55" s="121"/>
      <c r="G55" s="122"/>
      <c r="H55" s="123"/>
      <c r="I55" s="124"/>
    </row>
    <row r="56" spans="2:9" ht="20.100000000000001" customHeight="1">
      <c r="B56" s="121"/>
      <c r="C56" s="122"/>
      <c r="D56" s="123"/>
      <c r="E56" s="124"/>
      <c r="F56" s="121"/>
      <c r="G56" s="122"/>
      <c r="H56" s="123"/>
      <c r="I56" s="124"/>
    </row>
    <row r="57" spans="2:9" ht="20.100000000000001" customHeight="1">
      <c r="B57" s="121"/>
      <c r="C57" s="122"/>
      <c r="D57" s="123"/>
      <c r="E57" s="124"/>
      <c r="F57" s="121"/>
      <c r="G57" s="122"/>
      <c r="H57" s="123"/>
      <c r="I57" s="124"/>
    </row>
    <row r="58" spans="2:9" ht="20.100000000000001" customHeight="1">
      <c r="B58" s="121"/>
      <c r="C58" s="122"/>
      <c r="D58" s="123"/>
      <c r="E58" s="124"/>
      <c r="F58" s="121"/>
      <c r="G58" s="125"/>
      <c r="H58" s="123"/>
      <c r="I58" s="124"/>
    </row>
    <row r="59" spans="2:9" ht="20.100000000000001" customHeight="1">
      <c r="B59" s="121"/>
      <c r="C59" s="122"/>
      <c r="D59" s="123"/>
      <c r="E59" s="124"/>
      <c r="F59" s="121"/>
      <c r="G59" s="125"/>
      <c r="H59" s="123"/>
      <c r="I59" s="124"/>
    </row>
    <row r="60" spans="2:9" ht="20.100000000000001" customHeight="1">
      <c r="B60" s="121"/>
      <c r="C60" s="122"/>
      <c r="D60" s="123"/>
      <c r="E60" s="124"/>
      <c r="F60" s="121"/>
      <c r="G60" s="125"/>
      <c r="H60" s="123"/>
      <c r="I60" s="124"/>
    </row>
    <row r="61" spans="2:9" ht="20.100000000000001" customHeight="1">
      <c r="B61" s="121"/>
      <c r="C61" s="122"/>
      <c r="D61" s="123"/>
      <c r="E61" s="124"/>
      <c r="F61" s="121"/>
      <c r="G61" s="125"/>
      <c r="H61" s="123"/>
      <c r="I61" s="124"/>
    </row>
    <row r="62" spans="2:9" ht="20.100000000000001" customHeight="1">
      <c r="B62" s="121"/>
      <c r="C62" s="122"/>
      <c r="D62" s="123"/>
      <c r="E62" s="124"/>
      <c r="F62" s="121"/>
      <c r="G62" s="125"/>
      <c r="H62" s="123"/>
      <c r="I62" s="124"/>
    </row>
    <row r="63" spans="2:9" ht="20.100000000000001" customHeight="1">
      <c r="B63" s="121"/>
      <c r="C63" s="122"/>
      <c r="D63" s="123"/>
      <c r="E63" s="124"/>
      <c r="F63" s="121"/>
      <c r="G63" s="125"/>
      <c r="H63" s="123"/>
      <c r="I63" s="124"/>
    </row>
    <row r="64" spans="2:9" ht="20.100000000000001" customHeight="1">
      <c r="B64" s="121"/>
      <c r="C64" s="122"/>
      <c r="D64" s="123"/>
      <c r="E64" s="124"/>
      <c r="F64" s="121"/>
      <c r="G64" s="125"/>
      <c r="H64" s="123"/>
      <c r="I64" s="124"/>
    </row>
    <row r="65" spans="2:9" ht="20.100000000000001" customHeight="1">
      <c r="B65" s="121"/>
      <c r="C65" s="122"/>
      <c r="D65" s="123"/>
      <c r="E65" s="124"/>
      <c r="F65" s="121"/>
      <c r="G65" s="125"/>
      <c r="H65" s="123"/>
      <c r="I65" s="124"/>
    </row>
    <row r="66" spans="2:9" ht="20.100000000000001" customHeight="1">
      <c r="B66" s="121"/>
      <c r="C66" s="125"/>
      <c r="D66" s="123"/>
      <c r="E66" s="124"/>
      <c r="F66" s="121"/>
      <c r="G66" s="125"/>
      <c r="H66" s="123"/>
      <c r="I66" s="124"/>
    </row>
    <row r="67" spans="2:9" ht="20.100000000000001" customHeight="1">
      <c r="B67" s="121"/>
      <c r="C67" s="125"/>
      <c r="D67" s="123"/>
      <c r="E67" s="124"/>
      <c r="F67" s="121"/>
      <c r="G67" s="125"/>
      <c r="H67" s="123"/>
      <c r="I67" s="124"/>
    </row>
    <row r="68" spans="2:9" ht="20.100000000000001" customHeight="1">
      <c r="B68" s="121"/>
      <c r="C68" s="125"/>
      <c r="D68" s="123"/>
      <c r="E68" s="124"/>
      <c r="F68" s="121"/>
      <c r="G68" s="125"/>
      <c r="H68" s="123"/>
      <c r="I68" s="124"/>
    </row>
    <row r="69" spans="2:9" ht="20.100000000000001" customHeight="1">
      <c r="B69" s="121"/>
      <c r="C69" s="125"/>
      <c r="D69" s="123"/>
      <c r="E69" s="124"/>
      <c r="F69" s="121"/>
      <c r="G69" s="125"/>
      <c r="H69" s="123"/>
      <c r="I69" s="124"/>
    </row>
    <row r="70" spans="2:9" ht="20.100000000000001" customHeight="1">
      <c r="B70" s="121"/>
      <c r="C70" s="125"/>
      <c r="D70" s="123"/>
      <c r="E70" s="124"/>
      <c r="F70" s="121"/>
      <c r="G70" s="125"/>
      <c r="H70" s="123"/>
      <c r="I70" s="124"/>
    </row>
    <row r="71" spans="2:9" ht="20.100000000000001" customHeight="1">
      <c r="B71" s="121"/>
      <c r="C71" s="125"/>
      <c r="D71" s="123"/>
      <c r="E71" s="124"/>
      <c r="F71" s="121"/>
      <c r="G71" s="125"/>
      <c r="H71" s="123"/>
      <c r="I71" s="124"/>
    </row>
    <row r="72" spans="2:9" ht="20.100000000000001" customHeight="1">
      <c r="B72" s="121"/>
      <c r="C72" s="125"/>
      <c r="D72" s="123"/>
      <c r="E72" s="124"/>
      <c r="F72" s="121"/>
      <c r="G72" s="125"/>
      <c r="H72" s="123"/>
      <c r="I72" s="124"/>
    </row>
    <row r="73" spans="2:9" ht="20.100000000000001" customHeight="1">
      <c r="B73" s="121"/>
      <c r="C73" s="125"/>
      <c r="D73" s="123"/>
      <c r="E73" s="124"/>
      <c r="F73" s="121"/>
      <c r="G73" s="125"/>
      <c r="H73" s="123"/>
      <c r="I73" s="124"/>
    </row>
    <row r="74" spans="2:9" ht="20.100000000000001" customHeight="1">
      <c r="B74" s="121"/>
      <c r="C74" s="125"/>
      <c r="D74" s="123"/>
      <c r="E74" s="124"/>
      <c r="F74" s="121"/>
      <c r="G74" s="125"/>
      <c r="H74" s="123"/>
      <c r="I74" s="124"/>
    </row>
    <row r="75" spans="2:9" ht="20.100000000000001" customHeight="1">
      <c r="B75" s="121"/>
      <c r="C75" s="125"/>
      <c r="D75" s="123"/>
      <c r="E75" s="124"/>
      <c r="F75" s="121"/>
      <c r="G75" s="125"/>
      <c r="H75" s="123"/>
      <c r="I75" s="124"/>
    </row>
    <row r="76" spans="2:9" ht="20.100000000000001" customHeight="1" thickBot="1">
      <c r="B76" s="309" t="s">
        <v>6</v>
      </c>
      <c r="C76" s="310"/>
      <c r="D76" s="52">
        <f>SUM(D43:D75)</f>
        <v>0</v>
      </c>
      <c r="E76" s="53">
        <f>SUM(E43:E75)</f>
        <v>0</v>
      </c>
      <c r="F76" s="309" t="s">
        <v>6</v>
      </c>
      <c r="G76" s="310"/>
      <c r="H76" s="52">
        <f>SUM(H43:H75)</f>
        <v>0</v>
      </c>
      <c r="I76" s="53">
        <f>SUM(I43:I75)</f>
        <v>0</v>
      </c>
    </row>
    <row r="77" spans="2:9" ht="21.75" customHeight="1" thickTop="1">
      <c r="B77" s="301" t="s">
        <v>20</v>
      </c>
      <c r="C77" s="302"/>
      <c r="D77" s="303">
        <f>SUM(D40,H40,D76,H76)</f>
        <v>0</v>
      </c>
      <c r="E77" s="304"/>
      <c r="F77" s="301" t="s">
        <v>21</v>
      </c>
      <c r="G77" s="302"/>
      <c r="H77" s="305">
        <f>SUM(E40,I40,E76,I76)</f>
        <v>0</v>
      </c>
      <c r="I77" s="306"/>
    </row>
    <row r="78" spans="2:9" ht="21.75" customHeight="1" thickBot="1">
      <c r="B78" s="297" t="s">
        <v>29</v>
      </c>
      <c r="C78" s="298"/>
      <c r="D78" s="299">
        <f>ROUNDDOWN(D77*18,0)*110%</f>
        <v>0</v>
      </c>
      <c r="E78" s="300"/>
      <c r="F78" s="297" t="s">
        <v>30</v>
      </c>
      <c r="G78" s="298"/>
      <c r="H78" s="299">
        <f>H77-D78</f>
        <v>0</v>
      </c>
      <c r="I78" s="300"/>
    </row>
    <row r="79" spans="2:9" ht="19.5" thickTop="1">
      <c r="H79" s="54"/>
    </row>
    <row r="80" spans="2:9">
      <c r="H80" s="54"/>
    </row>
    <row r="81" spans="8:8">
      <c r="H81" s="54"/>
    </row>
    <row r="82" spans="8:8">
      <c r="H82" s="54"/>
    </row>
    <row r="83" spans="8:8">
      <c r="H83" s="54"/>
    </row>
    <row r="84" spans="8:8">
      <c r="H84" s="54"/>
    </row>
    <row r="85" spans="8:8">
      <c r="H85" s="54"/>
    </row>
    <row r="86" spans="8:8">
      <c r="H86" s="54"/>
    </row>
    <row r="87" spans="8:8">
      <c r="H87" s="54"/>
    </row>
    <row r="88" spans="8:8">
      <c r="H88" s="54"/>
    </row>
    <row r="89" spans="8:8">
      <c r="H89" s="54"/>
    </row>
    <row r="90" spans="8:8">
      <c r="H90" s="54"/>
    </row>
    <row r="91" spans="8:8">
      <c r="H91" s="54"/>
    </row>
    <row r="92" spans="8:8">
      <c r="H92" s="54"/>
    </row>
    <row r="93" spans="8:8">
      <c r="H93" s="54"/>
    </row>
    <row r="94" spans="8:8">
      <c r="H94" s="54"/>
    </row>
    <row r="95" spans="8:8">
      <c r="H95" s="54"/>
    </row>
    <row r="96" spans="8:8">
      <c r="H96" s="54"/>
    </row>
    <row r="97" spans="8:8">
      <c r="H97" s="54"/>
    </row>
    <row r="98" spans="8:8">
      <c r="H98" s="54"/>
    </row>
    <row r="99" spans="8:8">
      <c r="H99" s="54"/>
    </row>
  </sheetData>
  <sheetProtection selectLockedCells="1"/>
  <mergeCells count="17">
    <mergeCell ref="B40:C40"/>
    <mergeCell ref="F40:G40"/>
    <mergeCell ref="B1:I1"/>
    <mergeCell ref="C3:E3"/>
    <mergeCell ref="F3:H3"/>
    <mergeCell ref="C4:D4"/>
    <mergeCell ref="F4:I4"/>
    <mergeCell ref="B78:C78"/>
    <mergeCell ref="D78:E78"/>
    <mergeCell ref="F78:G78"/>
    <mergeCell ref="H78:I78"/>
    <mergeCell ref="B76:C76"/>
    <mergeCell ref="F76:G76"/>
    <mergeCell ref="B77:C77"/>
    <mergeCell ref="D77:E77"/>
    <mergeCell ref="F77:G77"/>
    <mergeCell ref="H77:I77"/>
  </mergeCells>
  <phoneticPr fontId="1"/>
  <dataValidations count="2">
    <dataValidation type="custom" errorStyle="information" allowBlank="1" showInputMessage="1" showErrorMessage="1" errorTitle="搬入量超え" error="搬入量が超えています。_x000a_金額がマイナスです。" sqref="D7" xr:uid="{EC866D21-BE86-43A1-82AD-C361AF29A6D7}">
      <formula1>"H78&lt;0"</formula1>
    </dataValidation>
    <dataValidation type="custom" errorStyle="information" operator="lessThan" allowBlank="1" showInputMessage="1" showErrorMessage="1" errorTitle="搬入量超え" error="搬入量が超えています。_x000a_金額がマイナスです。" sqref="H43:H75 H7:H39 D43:D75 D35:D39" xr:uid="{78F99A41-CCAE-4424-A726-6BEF6F76CE55}">
      <formula1>$H$78&gt;=0</formula1>
    </dataValidation>
  </dataValidations>
  <printOptions horizontalCentered="1"/>
  <pageMargins left="0.39370078740157483" right="0.19685039370078741" top="0.47244094488188981" bottom="0.31496062992125984" header="0.39370078740157483" footer="0.19685039370078741"/>
  <pageSetup paperSize="9" orientation="portrait" r:id="rId1"/>
  <headerFooter alignWithMargins="0"/>
  <rowBreaks count="1" manualBreakCount="1">
    <brk id="40" min="1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74"/>
  <sheetViews>
    <sheetView zoomScale="80" zoomScaleNormal="80" workbookViewId="0">
      <selection activeCell="G30" sqref="G30"/>
    </sheetView>
  </sheetViews>
  <sheetFormatPr defaultRowHeight="18.75" customHeight="1"/>
  <cols>
    <col min="1" max="3" width="10.5" style="12" customWidth="1"/>
    <col min="4" max="4" width="14.125" style="12" customWidth="1"/>
    <col min="5" max="7" width="10.5" style="12" customWidth="1"/>
    <col min="8" max="8" width="14.125" style="12" customWidth="1"/>
    <col min="9" max="9" width="2.875" style="12" customWidth="1"/>
    <col min="10" max="10" width="10.75" style="13" customWidth="1"/>
    <col min="11" max="11" width="10.5" style="13" customWidth="1"/>
    <col min="12" max="12" width="14.375" style="13" customWidth="1"/>
    <col min="13" max="13" width="10.25" style="12" bestFit="1" customWidth="1"/>
    <col min="14" max="14" width="11.5" style="12" bestFit="1" customWidth="1"/>
    <col min="15" max="16384" width="9" style="12"/>
  </cols>
  <sheetData>
    <row r="1" spans="1:14" ht="18.75" customHeight="1">
      <c r="A1" s="313">
        <f>申込書!D17</f>
        <v>0</v>
      </c>
      <c r="B1" s="314"/>
      <c r="C1" s="314"/>
      <c r="E1" s="331" t="s">
        <v>22</v>
      </c>
      <c r="F1" s="325">
        <v>14.5</v>
      </c>
      <c r="G1" s="328" t="s">
        <v>7</v>
      </c>
      <c r="H1" s="324" t="s">
        <v>8</v>
      </c>
    </row>
    <row r="2" spans="1:14" ht="18.75" customHeight="1">
      <c r="A2" s="12">
        <f>申込書!D16</f>
        <v>0</v>
      </c>
      <c r="E2" s="329"/>
      <c r="F2" s="326"/>
      <c r="G2" s="329"/>
      <c r="H2" s="324"/>
    </row>
    <row r="3" spans="1:14" ht="18.75" customHeight="1">
      <c r="A3" s="126">
        <f>申込書!D13</f>
        <v>0</v>
      </c>
      <c r="E3" s="330"/>
      <c r="F3" s="327"/>
      <c r="G3" s="330"/>
      <c r="H3" s="324"/>
    </row>
    <row r="4" spans="1:14" ht="18.75" customHeight="1" thickBot="1">
      <c r="J4" s="172">
        <v>2025</v>
      </c>
      <c r="K4" s="39" t="s">
        <v>131</v>
      </c>
    </row>
    <row r="5" spans="1:14" ht="18.75" customHeight="1" thickTop="1">
      <c r="A5" s="14" t="s">
        <v>10</v>
      </c>
      <c r="B5" s="15" t="s">
        <v>11</v>
      </c>
      <c r="C5" s="15" t="s">
        <v>12</v>
      </c>
      <c r="D5" s="16" t="s">
        <v>9</v>
      </c>
      <c r="E5" s="14" t="s">
        <v>10</v>
      </c>
      <c r="F5" s="15" t="s">
        <v>11</v>
      </c>
      <c r="G5" s="15" t="s">
        <v>12</v>
      </c>
      <c r="H5" s="16" t="s">
        <v>9</v>
      </c>
      <c r="J5" s="17" t="s">
        <v>130</v>
      </c>
      <c r="K5" s="17" t="s">
        <v>23</v>
      </c>
      <c r="L5" s="171" t="s">
        <v>24</v>
      </c>
    </row>
    <row r="6" spans="1:14" ht="18.75" customHeight="1">
      <c r="A6" s="18" t="str">
        <f>IF(搬入明細!B7="","",搬入明細!B7)</f>
        <v/>
      </c>
      <c r="B6" s="19" t="str">
        <f>IF(搬入明細!D7="","",搬入明細!D7)</f>
        <v/>
      </c>
      <c r="C6" s="20">
        <f>ROUNDDOWN(搬入明細!D7*支払明細!$F$1,0)</f>
        <v>0</v>
      </c>
      <c r="D6" s="21"/>
      <c r="E6" s="18" t="str">
        <f>IF(搬入明細!F7="","",搬入明細!F7)</f>
        <v/>
      </c>
      <c r="F6" s="19" t="str">
        <f>IF(搬入明細!H7="","",搬入明細!H7)</f>
        <v/>
      </c>
      <c r="G6" s="20">
        <f>ROUNDDOWN(搬入明細!H7*支払明細!$F$1,0)</f>
        <v>0</v>
      </c>
      <c r="H6" s="21"/>
      <c r="J6" s="22" t="s">
        <v>132</v>
      </c>
      <c r="K6" s="22"/>
      <c r="L6" s="170">
        <f>SUMIFS($C$6:$C$73,$A$6:$A$73,"&gt;="&amp;DATE($J$4,4,1),$A$6:$A$73,"&lt;="&amp;DATE($J$4,4,30))+SUMIFS($G$6:$G$73,$E$6:$E$73,"&gt;="&amp;DATE($J$4,4,1),$E$6:$E$73,"&lt;="&amp;DATE($J$4,4,30))</f>
        <v>0</v>
      </c>
      <c r="M6" s="169"/>
      <c r="N6" s="169"/>
    </row>
    <row r="7" spans="1:14" ht="18.75" customHeight="1">
      <c r="A7" s="18" t="str">
        <f>IF(搬入明細!B8="","",搬入明細!B8)</f>
        <v/>
      </c>
      <c r="B7" s="19" t="str">
        <f>IF(搬入明細!D8="","",搬入明細!D8)</f>
        <v/>
      </c>
      <c r="C7" s="20">
        <f>ROUNDDOWN(搬入明細!D8*支払明細!$F$1,0)</f>
        <v>0</v>
      </c>
      <c r="D7" s="21"/>
      <c r="E7" s="18" t="str">
        <f>IF(搬入明細!F8="","",搬入明細!F8)</f>
        <v/>
      </c>
      <c r="F7" s="19" t="str">
        <f>IF(搬入明細!H8="","",搬入明細!H8)</f>
        <v/>
      </c>
      <c r="G7" s="20">
        <f>ROUNDDOWN(搬入明細!H8*支払明細!$F$1,0)</f>
        <v>0</v>
      </c>
      <c r="H7" s="21"/>
      <c r="J7" s="22" t="s">
        <v>133</v>
      </c>
      <c r="K7" s="22"/>
      <c r="L7" s="170">
        <f>SUMIFS($C$6:$C$73,$A$6:$A$73,"&gt;="&amp;DATE($J$4,5,1),$A$6:$A$73,"&lt;="&amp;DATE($J$4,5,31))+SUMIFS($G$6:$G$73,$E$6:$E$73,"&gt;="&amp;DATE($J$4,5,1),$E$6:$E$73,"&lt;="&amp;DATE($J$4,5,31))</f>
        <v>0</v>
      </c>
    </row>
    <row r="8" spans="1:14" ht="18.75" customHeight="1">
      <c r="A8" s="18" t="str">
        <f>IF(搬入明細!B9="","",搬入明細!B9)</f>
        <v/>
      </c>
      <c r="B8" s="19" t="str">
        <f>IF(搬入明細!D9="","",搬入明細!D9)</f>
        <v/>
      </c>
      <c r="C8" s="20">
        <f>ROUNDDOWN(搬入明細!D9*支払明細!$F$1,0)</f>
        <v>0</v>
      </c>
      <c r="D8" s="21"/>
      <c r="E8" s="18" t="str">
        <f>IF(搬入明細!F9="","",搬入明細!F9)</f>
        <v/>
      </c>
      <c r="F8" s="19" t="str">
        <f>IF(搬入明細!H9="","",搬入明細!H9)</f>
        <v/>
      </c>
      <c r="G8" s="20">
        <f>ROUNDDOWN(搬入明細!H9*支払明細!$F$1,0)</f>
        <v>0</v>
      </c>
      <c r="H8" s="21"/>
      <c r="J8" s="22" t="s">
        <v>134</v>
      </c>
      <c r="K8" s="22"/>
      <c r="L8" s="170">
        <f>SUMIFS($C$6:$C$73,$A$6:$A$73,"&gt;="&amp;DATE($J$4,6,1),$A$6:$A$73,"&lt;="&amp;DATE($J$4,6,30))+SUMIFS($G$6:$G$73,$E$6:$E$73,"&gt;="&amp;DATE($J$4,6,1),$E$6:$E$73,"&lt;="&amp;DATE($J$4,6,30))</f>
        <v>0</v>
      </c>
    </row>
    <row r="9" spans="1:14" ht="18.75" customHeight="1">
      <c r="A9" s="18" t="str">
        <f>IF(搬入明細!B10="","",搬入明細!B10)</f>
        <v/>
      </c>
      <c r="B9" s="19" t="str">
        <f>IF(搬入明細!D10="","",搬入明細!D10)</f>
        <v/>
      </c>
      <c r="C9" s="20">
        <f>ROUNDDOWN(搬入明細!D10*支払明細!$F$1,0)</f>
        <v>0</v>
      </c>
      <c r="D9" s="21"/>
      <c r="E9" s="18" t="str">
        <f>IF(搬入明細!F10="","",搬入明細!F10)</f>
        <v/>
      </c>
      <c r="F9" s="19" t="str">
        <f>IF(搬入明細!H10="","",搬入明細!H10)</f>
        <v/>
      </c>
      <c r="G9" s="20">
        <f>ROUNDDOWN(搬入明細!H10*支払明細!$F$1,0)</f>
        <v>0</v>
      </c>
      <c r="H9" s="21"/>
      <c r="J9" s="22" t="s">
        <v>135</v>
      </c>
      <c r="K9" s="22"/>
      <c r="L9" s="170">
        <f>SUMIFS($C$6:$C$73,$A$6:$A$73,"&gt;="&amp;DATE($J$4,7,1),$A$6:$A$73,"&lt;="&amp;DATE($J$4,7,31))+SUMIFS($G$6:$G$73,$E$6:$E$73,"&gt;="&amp;DATE($J$4,7,1),$E$6:$E$73,"&lt;="&amp;DATE($J$4,7,31))</f>
        <v>0</v>
      </c>
    </row>
    <row r="10" spans="1:14" ht="18.75" customHeight="1">
      <c r="A10" s="18" t="str">
        <f>IF(搬入明細!B11="","",搬入明細!B11)</f>
        <v/>
      </c>
      <c r="B10" s="19" t="str">
        <f>IF(搬入明細!D11="","",搬入明細!D11)</f>
        <v/>
      </c>
      <c r="C10" s="20">
        <f>ROUNDDOWN(搬入明細!D11*支払明細!$F$1,0)</f>
        <v>0</v>
      </c>
      <c r="D10" s="21"/>
      <c r="E10" s="18" t="str">
        <f>IF(搬入明細!F11="","",搬入明細!F11)</f>
        <v/>
      </c>
      <c r="F10" s="19" t="str">
        <f>IF(搬入明細!H11="","",搬入明細!H11)</f>
        <v/>
      </c>
      <c r="G10" s="20">
        <f>ROUNDDOWN(搬入明細!H11*支払明細!$F$1,0)</f>
        <v>0</v>
      </c>
      <c r="H10" s="21"/>
      <c r="J10" s="22" t="s">
        <v>136</v>
      </c>
      <c r="K10" s="22"/>
      <c r="L10" s="170">
        <f>SUMIFS($C$6:$C$73,$A$6:$A$73,"&gt;="&amp;DATE($J$4,8,1),$A$6:$A$73,"&lt;="&amp;DATE($J$4,8,31))+SUMIFS($G$6:$G$73,$E$6:$E$73,"&gt;="&amp;DATE($J$4,8,1),$E$6:$E$73,"&lt;="&amp;DATE($J$4,8,31))</f>
        <v>0</v>
      </c>
    </row>
    <row r="11" spans="1:14" ht="18.75" customHeight="1">
      <c r="A11" s="18" t="str">
        <f>IF(搬入明細!B12="","",搬入明細!B12)</f>
        <v/>
      </c>
      <c r="B11" s="19" t="str">
        <f>IF(搬入明細!D12="","",搬入明細!D12)</f>
        <v/>
      </c>
      <c r="C11" s="20">
        <f>ROUNDDOWN(搬入明細!D12*支払明細!$F$1,0)</f>
        <v>0</v>
      </c>
      <c r="D11" s="21"/>
      <c r="E11" s="18" t="str">
        <f>IF(搬入明細!F12="","",搬入明細!F12)</f>
        <v/>
      </c>
      <c r="F11" s="19" t="str">
        <f>IF(搬入明細!H12="","",搬入明細!H12)</f>
        <v/>
      </c>
      <c r="G11" s="20">
        <f>ROUNDDOWN(搬入明細!H12*支払明細!$F$1,0)</f>
        <v>0</v>
      </c>
      <c r="H11" s="21"/>
      <c r="J11" s="22" t="s">
        <v>137</v>
      </c>
      <c r="K11" s="22"/>
      <c r="L11" s="170">
        <f>SUMIFS($C$6:$C$73,$A$6:$A$73,"&gt;="&amp;DATE($J$4,9,1),$A$6:$A$73,"&lt;="&amp;DATE($J$4,9,30))+SUMIFS($G$6:$G$73,$E$6:$E$73,"&gt;="&amp;DATE($J$4,9,1),$E$6:$E$73,"&lt;="&amp;DATE($J$4,9,30))</f>
        <v>0</v>
      </c>
    </row>
    <row r="12" spans="1:14" ht="18.75" customHeight="1">
      <c r="A12" s="18" t="str">
        <f>IF(搬入明細!B13="","",搬入明細!B13)</f>
        <v/>
      </c>
      <c r="B12" s="19" t="str">
        <f>IF(搬入明細!D13="","",搬入明細!D13)</f>
        <v/>
      </c>
      <c r="C12" s="20">
        <f>ROUNDDOWN(搬入明細!D13*支払明細!$F$1,0)</f>
        <v>0</v>
      </c>
      <c r="D12" s="21"/>
      <c r="E12" s="18" t="str">
        <f>IF(搬入明細!F13="","",搬入明細!F13)</f>
        <v/>
      </c>
      <c r="F12" s="19" t="str">
        <f>IF(搬入明細!H13="","",搬入明細!H13)</f>
        <v/>
      </c>
      <c r="G12" s="20">
        <f>ROUNDDOWN(搬入明細!H13*支払明細!$F$1,0)</f>
        <v>0</v>
      </c>
      <c r="H12" s="21"/>
      <c r="J12" s="22" t="s">
        <v>138</v>
      </c>
      <c r="K12" s="22"/>
      <c r="L12" s="170">
        <f>SUMIFS($C$6:$C$73,$A$6:$A$73,"&gt;="&amp;DATE($J$4,10,1),$A$6:$A$73,"&lt;="&amp;DATE($J$4,10,31))+SUMIFS($G$6:$G$73,$E$6:$E$73,"&gt;="&amp;DATE($J$4,10,1),$E$6:$E$73,"&lt;="&amp;DATE($J$4,10,31))</f>
        <v>0</v>
      </c>
    </row>
    <row r="13" spans="1:14" ht="18.75" customHeight="1">
      <c r="A13" s="18" t="str">
        <f>IF(搬入明細!B14="","",搬入明細!B14)</f>
        <v/>
      </c>
      <c r="B13" s="19" t="str">
        <f>IF(搬入明細!D14="","",搬入明細!D14)</f>
        <v/>
      </c>
      <c r="C13" s="20">
        <f>ROUNDDOWN(搬入明細!D14*支払明細!$F$1,0)</f>
        <v>0</v>
      </c>
      <c r="D13" s="21"/>
      <c r="E13" s="18" t="str">
        <f>IF(搬入明細!F14="","",搬入明細!F14)</f>
        <v/>
      </c>
      <c r="F13" s="19" t="str">
        <f>IF(搬入明細!H14="","",搬入明細!H14)</f>
        <v/>
      </c>
      <c r="G13" s="20">
        <f>ROUNDDOWN(搬入明細!H14*支払明細!$F$1,0)</f>
        <v>0</v>
      </c>
      <c r="H13" s="21"/>
      <c r="J13" s="22" t="s">
        <v>139</v>
      </c>
      <c r="K13" s="22"/>
      <c r="L13" s="170">
        <f>SUMIFS($C$6:$C$73,$A$6:$A$73,"&gt;="&amp;DATE($J$4,11,1),$A$6:$A$73,"&lt;="&amp;DATE($J$4,11,30))+SUMIFS($G$6:$G$73,$E$6:$E$73,"&gt;="&amp;DATE($J$4,11,1),$E$6:$E$73,"&lt;="&amp;DATE($J$4,11,30))</f>
        <v>0</v>
      </c>
    </row>
    <row r="14" spans="1:14" ht="18.75" customHeight="1">
      <c r="A14" s="18" t="str">
        <f>IF(搬入明細!B15="","",搬入明細!B15)</f>
        <v/>
      </c>
      <c r="B14" s="19" t="str">
        <f>IF(搬入明細!D15="","",搬入明細!D15)</f>
        <v/>
      </c>
      <c r="C14" s="20">
        <f>ROUNDDOWN(搬入明細!D15*支払明細!$F$1,0)</f>
        <v>0</v>
      </c>
      <c r="D14" s="21"/>
      <c r="E14" s="18" t="str">
        <f>IF(搬入明細!F15="","",搬入明細!F15)</f>
        <v/>
      </c>
      <c r="F14" s="19" t="str">
        <f>IF(搬入明細!H15="","",搬入明細!H15)</f>
        <v/>
      </c>
      <c r="G14" s="20">
        <f>ROUNDDOWN(搬入明細!H15*支払明細!$F$1,0)</f>
        <v>0</v>
      </c>
      <c r="H14" s="21"/>
      <c r="J14" s="22" t="s">
        <v>140</v>
      </c>
      <c r="K14" s="22"/>
      <c r="L14" s="170">
        <f>SUMIFS($C$6:$C$73,$A$6:$A$73,"&gt;="&amp;DATE($J$4,12,1),$A$6:$A$73,"&lt;="&amp;DATE($J$4,12,31))+SUMIFS($G$6:$G$73,$E$6:$E$73,"&gt;="&amp;DATE($J$4,12,1),$E$6:$E$73,"&lt;="&amp;DATE($J$4,12,31))</f>
        <v>0</v>
      </c>
    </row>
    <row r="15" spans="1:14" ht="18.75" customHeight="1">
      <c r="A15" s="18" t="str">
        <f>IF(搬入明細!B16="","",搬入明細!B16)</f>
        <v/>
      </c>
      <c r="B15" s="19" t="str">
        <f>IF(搬入明細!D16="","",搬入明細!D16)</f>
        <v/>
      </c>
      <c r="C15" s="20">
        <f>ROUNDDOWN(搬入明細!D16*支払明細!$F$1,0)</f>
        <v>0</v>
      </c>
      <c r="D15" s="21"/>
      <c r="E15" s="18" t="str">
        <f>IF(搬入明細!F16="","",搬入明細!F16)</f>
        <v/>
      </c>
      <c r="F15" s="19" t="str">
        <f>IF(搬入明細!H16="","",搬入明細!H16)</f>
        <v/>
      </c>
      <c r="G15" s="20">
        <f>ROUNDDOWN(搬入明細!H16*支払明細!$F$1,0)</f>
        <v>0</v>
      </c>
      <c r="H15" s="21"/>
      <c r="J15" s="22" t="s">
        <v>142</v>
      </c>
      <c r="K15" s="22"/>
      <c r="L15" s="170">
        <f>SUMIFS($C$6:$C$73,$A$6:$A$73,"&gt;="&amp;DATE($J$4+1,1,1),$A$6:$A$73,"&lt;="&amp;DATE($J$4+1,1,31))+SUMIFS($G$6:$G$73,$E$6:$E$73,"&gt;="&amp;DATE($J$4+1,1,1),$E$6:$E$73,"&lt;="&amp;DATE($J$4+1,1,31))</f>
        <v>0</v>
      </c>
    </row>
    <row r="16" spans="1:14" ht="18.75" customHeight="1">
      <c r="A16" s="18" t="str">
        <f>IF(搬入明細!B17="","",搬入明細!B17)</f>
        <v/>
      </c>
      <c r="B16" s="19" t="str">
        <f>IF(搬入明細!D17="","",搬入明細!D17)</f>
        <v/>
      </c>
      <c r="C16" s="20">
        <f>ROUNDDOWN(搬入明細!D17*支払明細!$F$1,0)</f>
        <v>0</v>
      </c>
      <c r="D16" s="21"/>
      <c r="E16" s="18" t="str">
        <f>IF(搬入明細!F17="","",搬入明細!F17)</f>
        <v/>
      </c>
      <c r="F16" s="19" t="str">
        <f>IF(搬入明細!H17="","",搬入明細!H17)</f>
        <v/>
      </c>
      <c r="G16" s="20">
        <f>ROUNDDOWN(搬入明細!H17*支払明細!$F$1,0)</f>
        <v>0</v>
      </c>
      <c r="H16" s="21"/>
      <c r="J16" s="22" t="s">
        <v>141</v>
      </c>
      <c r="K16" s="22"/>
      <c r="L16" s="170">
        <f>SUMIFS($C$6:$C$73,$A$6:$A$73,"&gt;="&amp;DATE($J$4+1,2,1),$A$6:$A$73,"&lt;="&amp;DATE($J$4+1,2,29))+SUMIFS($G$6:$G$73,$E$6:$E$73,"&gt;="&amp;DATE($J$4+1,2,1),$E$6:$E$73,"&lt;="&amp;DATE($J$4+1,2,29))</f>
        <v>0</v>
      </c>
    </row>
    <row r="17" spans="1:12" ht="18.75" customHeight="1">
      <c r="A17" s="18" t="str">
        <f>IF(搬入明細!B18="","",搬入明細!B18)</f>
        <v/>
      </c>
      <c r="B17" s="19" t="str">
        <f>IF(搬入明細!D18="","",搬入明細!D18)</f>
        <v/>
      </c>
      <c r="C17" s="20">
        <f>ROUNDDOWN(搬入明細!D18*支払明細!$F$1,0)</f>
        <v>0</v>
      </c>
      <c r="D17" s="21"/>
      <c r="E17" s="18" t="str">
        <f>IF(搬入明細!F18="","",搬入明細!F18)</f>
        <v/>
      </c>
      <c r="F17" s="19" t="str">
        <f>IF(搬入明細!H18="","",搬入明細!H18)</f>
        <v/>
      </c>
      <c r="G17" s="20">
        <f>ROUNDDOWN(搬入明細!H18*支払明細!$F$1,0)</f>
        <v>0</v>
      </c>
      <c r="H17" s="21"/>
      <c r="J17" s="22" t="s">
        <v>143</v>
      </c>
      <c r="K17" s="22"/>
      <c r="L17" s="170">
        <f>SUMIFS($C$6:$C$73,$A$6:$A$73,"&gt;="&amp;DATE($J$4+1,3,1),$A$6:$A$73,"&lt;="&amp;DATE($J$4+1,3,31))+SUMIFS($G$6:$G$73,$E$6:$E$73,"&gt;="&amp;DATE($J$4+1,3,1),$E$6:$E$73,"&lt;="&amp;DATE($J$4+1,3,31))</f>
        <v>0</v>
      </c>
    </row>
    <row r="18" spans="1:12" ht="18.75" customHeight="1">
      <c r="A18" s="18" t="str">
        <f>IF(搬入明細!B19="","",搬入明細!B19)</f>
        <v/>
      </c>
      <c r="B18" s="19" t="str">
        <f>IF(搬入明細!D19="","",搬入明細!D19)</f>
        <v/>
      </c>
      <c r="C18" s="20">
        <f>ROUNDDOWN(搬入明細!D19*支払明細!$F$1,0)</f>
        <v>0</v>
      </c>
      <c r="D18" s="21"/>
      <c r="E18" s="18" t="str">
        <f>IF(搬入明細!F19="","",搬入明細!F19)</f>
        <v/>
      </c>
      <c r="F18" s="19" t="str">
        <f>IF(搬入明細!H19="","",搬入明細!H19)</f>
        <v/>
      </c>
      <c r="G18" s="20">
        <f>ROUNDDOWN(搬入明細!H19*支払明細!$F$1,0)</f>
        <v>0</v>
      </c>
      <c r="H18" s="21"/>
      <c r="J18" s="22" t="s">
        <v>132</v>
      </c>
      <c r="K18" s="22"/>
      <c r="L18" s="170">
        <f>SUMIFS($C$6:$C$73,$A$6:$A$73,"&gt;="&amp;DATE($J$4+1,4,1),$A$6:$A$73,"&lt;="&amp;DATE($J$4+1,4,30))+SUMIFS($G$6:$G$73,$E$6:$E$73,"&gt;="&amp;DATE($J$4+1,4,1),$E$6:$E$73,"&lt;="&amp;DATE($J$4+1,4,30))</f>
        <v>0</v>
      </c>
    </row>
    <row r="19" spans="1:12" ht="18.75" customHeight="1">
      <c r="A19" s="18" t="str">
        <f>IF(搬入明細!B20="","",搬入明細!B20)</f>
        <v/>
      </c>
      <c r="B19" s="19" t="str">
        <f>IF(搬入明細!D20="","",搬入明細!D20)</f>
        <v/>
      </c>
      <c r="C19" s="20">
        <f>ROUNDDOWN(搬入明細!D20*支払明細!$F$1,0)</f>
        <v>0</v>
      </c>
      <c r="D19" s="21"/>
      <c r="E19" s="18" t="str">
        <f>IF(搬入明細!F20="","",搬入明細!F20)</f>
        <v/>
      </c>
      <c r="F19" s="19" t="str">
        <f>IF(搬入明細!H20="","",搬入明細!H20)</f>
        <v/>
      </c>
      <c r="G19" s="20">
        <f>ROUNDDOWN(搬入明細!H20*支払明細!$F$1,0)</f>
        <v>0</v>
      </c>
      <c r="H19" s="21"/>
      <c r="J19" s="22" t="s">
        <v>133</v>
      </c>
      <c r="K19" s="22"/>
      <c r="L19" s="170">
        <f>SUMIFS($C$6:$C$73,$A$6:$A$73,"&gt;="&amp;DATE($J$4+1,5,1),$A$6:$A$73,"&lt;="&amp;DATE($J$4+1,5,31))+SUMIFS($G$6:$G$73,$E$6:$E$73,"&gt;="&amp;DATE($J$4+1,5,1),$E$6:$E$73,"&lt;="&amp;DATE($J$4+1,5,31))</f>
        <v>0</v>
      </c>
    </row>
    <row r="20" spans="1:12" ht="18.75" customHeight="1">
      <c r="A20" s="18" t="str">
        <f>IF(搬入明細!B21="","",搬入明細!B21)</f>
        <v/>
      </c>
      <c r="B20" s="19" t="str">
        <f>IF(搬入明細!D21="","",搬入明細!D21)</f>
        <v/>
      </c>
      <c r="C20" s="20">
        <f>ROUNDDOWN(搬入明細!D21*支払明細!$F$1,0)</f>
        <v>0</v>
      </c>
      <c r="D20" s="21"/>
      <c r="E20" s="18" t="str">
        <f>IF(搬入明細!F21="","",搬入明細!F21)</f>
        <v/>
      </c>
      <c r="F20" s="19" t="str">
        <f>IF(搬入明細!H21="","",搬入明細!H21)</f>
        <v/>
      </c>
      <c r="G20" s="20">
        <f>ROUNDDOWN(搬入明細!H21*支払明細!$F$1,0)</f>
        <v>0</v>
      </c>
      <c r="H20" s="21"/>
      <c r="J20" s="22" t="s">
        <v>134</v>
      </c>
      <c r="K20" s="22"/>
      <c r="L20" s="170">
        <f>SUMIFS($C$6:$C$73,$A$6:$A$73,"&gt;="&amp;DATE($J$4+1,6,1),$A$6:$A$73,"&lt;="&amp;DATE($J$4+1,6,30))+SUMIFS($G$6:$G$73,$E$6:$E$73,"&gt;="&amp;DATE($J$4+1,6,1),$E$6:$E$73,"&lt;="&amp;DATE($J$4+1,6,30))</f>
        <v>0</v>
      </c>
    </row>
    <row r="21" spans="1:12" ht="18.75" customHeight="1">
      <c r="A21" s="18" t="str">
        <f>IF(搬入明細!B22="","",搬入明細!B22)</f>
        <v/>
      </c>
      <c r="B21" s="19" t="str">
        <f>IF(搬入明細!D22="","",搬入明細!D22)</f>
        <v/>
      </c>
      <c r="C21" s="20">
        <f>ROUNDDOWN(搬入明細!D22*支払明細!$F$1,0)</f>
        <v>0</v>
      </c>
      <c r="D21" s="21"/>
      <c r="E21" s="18" t="str">
        <f>IF(搬入明細!F22="","",搬入明細!F22)</f>
        <v/>
      </c>
      <c r="F21" s="19" t="str">
        <f>IF(搬入明細!H22="","",搬入明細!H22)</f>
        <v/>
      </c>
      <c r="G21" s="20">
        <f>ROUNDDOWN(搬入明細!H22*支払明細!$F$1,0)</f>
        <v>0</v>
      </c>
      <c r="H21" s="21"/>
      <c r="J21" s="22" t="s">
        <v>135</v>
      </c>
      <c r="K21" s="22"/>
      <c r="L21" s="170">
        <f>SUMIFS($C$6:$C$73,$A$6:$A$73,"&gt;="&amp;DATE($J$4+1,7,1),$A$6:$A$73,"&lt;="&amp;DATE($J$4+1,7,31))+SUMIFS($G$6:$G$73,$E$6:$E$73,"&gt;="&amp;DATE($J$4+1,7,1),$E$6:$E$73,"&lt;="&amp;DATE($J$4+1,7,31))</f>
        <v>0</v>
      </c>
    </row>
    <row r="22" spans="1:12" ht="18.75" customHeight="1">
      <c r="A22" s="18" t="str">
        <f>IF(搬入明細!B23="","",搬入明細!B23)</f>
        <v/>
      </c>
      <c r="B22" s="19" t="str">
        <f>IF(搬入明細!D23="","",搬入明細!D23)</f>
        <v/>
      </c>
      <c r="C22" s="20">
        <f>ROUNDDOWN(搬入明細!D23*支払明細!$F$1,0)</f>
        <v>0</v>
      </c>
      <c r="D22" s="21"/>
      <c r="E22" s="18" t="str">
        <f>IF(搬入明細!F23="","",搬入明細!F23)</f>
        <v/>
      </c>
      <c r="F22" s="19" t="str">
        <f>IF(搬入明細!H23="","",搬入明細!H23)</f>
        <v/>
      </c>
      <c r="G22" s="20">
        <f>ROUNDDOWN(搬入明細!H23*支払明細!$F$1,0)</f>
        <v>0</v>
      </c>
      <c r="H22" s="21"/>
      <c r="J22" s="22" t="s">
        <v>136</v>
      </c>
      <c r="K22" s="22"/>
      <c r="L22" s="170">
        <f>SUMIFS($C$6:$C$73,$A$6:$A$73,"&gt;="&amp;DATE($J$4+1,8,1),$A$6:$A$73,"&lt;="&amp;DATE($J$4+1,8,31))+SUMIFS($G$6:$G$73,$E$6:$E$73,"&gt;="&amp;DATE($J$4+1,8,1),$E$6:$E$73,"&lt;="&amp;DATE($J$4+1,8,31))</f>
        <v>0</v>
      </c>
    </row>
    <row r="23" spans="1:12" ht="18.75" customHeight="1">
      <c r="A23" s="18" t="str">
        <f>IF(搬入明細!B24="","",搬入明細!B24)</f>
        <v/>
      </c>
      <c r="B23" s="19" t="str">
        <f>IF(搬入明細!D24="","",搬入明細!D24)</f>
        <v/>
      </c>
      <c r="C23" s="20">
        <f>ROUNDDOWN(搬入明細!D24*支払明細!$F$1,0)</f>
        <v>0</v>
      </c>
      <c r="D23" s="21"/>
      <c r="E23" s="18" t="str">
        <f>IF(搬入明細!F24="","",搬入明細!F24)</f>
        <v/>
      </c>
      <c r="F23" s="19" t="str">
        <f>IF(搬入明細!H24="","",搬入明細!H24)</f>
        <v/>
      </c>
      <c r="G23" s="20">
        <f>ROUNDDOWN(搬入明細!H24*支払明細!$F$1,0)</f>
        <v>0</v>
      </c>
      <c r="H23" s="21"/>
      <c r="J23" s="22" t="s">
        <v>137</v>
      </c>
      <c r="K23" s="22"/>
      <c r="L23" s="170">
        <f>SUMIFS($C$6:$C$73,$A$6:$A$73,"&gt;="&amp;DATE($J$4+1,9,1),$A$6:$A$73,"&lt;="&amp;DATE($J$4+1,9,30))+SUMIFS($G$6:$G$73,$E$6:$E$73,"&gt;="&amp;DATE($J$4+1,9,1),$E$6:$E$73,"&lt;="&amp;DATE($J$4+1,9,30))</f>
        <v>0</v>
      </c>
    </row>
    <row r="24" spans="1:12" ht="18.75" customHeight="1">
      <c r="A24" s="18" t="str">
        <f>IF(搬入明細!B25="","",搬入明細!B25)</f>
        <v/>
      </c>
      <c r="B24" s="19" t="str">
        <f>IF(搬入明細!D25="","",搬入明細!D25)</f>
        <v/>
      </c>
      <c r="C24" s="20">
        <f>ROUNDDOWN(搬入明細!D25*支払明細!$F$1,0)</f>
        <v>0</v>
      </c>
      <c r="D24" s="21"/>
      <c r="E24" s="18" t="str">
        <f>IF(搬入明細!F25="","",搬入明細!F25)</f>
        <v/>
      </c>
      <c r="F24" s="19" t="str">
        <f>IF(搬入明細!H25="","",搬入明細!H25)</f>
        <v/>
      </c>
      <c r="G24" s="20">
        <f>ROUNDDOWN(搬入明細!H25*支払明細!$F$1,0)</f>
        <v>0</v>
      </c>
      <c r="H24" s="21"/>
      <c r="J24" s="22" t="s">
        <v>138</v>
      </c>
      <c r="K24" s="22"/>
      <c r="L24" s="170">
        <f>SUMIFS($C$6:$C$73,$A$6:$A$73,"&gt;="&amp;DATE($J$4+1,10,1),$A$6:$A$73,"&lt;="&amp;DATE($J$4+1,10,31))+SUMIFS($G$6:$G$73,$E$6:$E$73,"&gt;="&amp;DATE($J$4+1,10,1),$E$6:$E$73,"&lt;="&amp;DATE($J$4+1,10,31))</f>
        <v>0</v>
      </c>
    </row>
    <row r="25" spans="1:12" ht="18.75" customHeight="1">
      <c r="A25" s="18" t="str">
        <f>IF(搬入明細!B26="","",搬入明細!B26)</f>
        <v/>
      </c>
      <c r="B25" s="19" t="str">
        <f>IF(搬入明細!D26="","",搬入明細!D26)</f>
        <v/>
      </c>
      <c r="C25" s="20">
        <f>ROUNDDOWN(搬入明細!D26*支払明細!$F$1,0)</f>
        <v>0</v>
      </c>
      <c r="D25" s="21"/>
      <c r="E25" s="18" t="str">
        <f>IF(搬入明細!F26="","",搬入明細!F26)</f>
        <v/>
      </c>
      <c r="F25" s="19" t="str">
        <f>IF(搬入明細!H26="","",搬入明細!H26)</f>
        <v/>
      </c>
      <c r="G25" s="20">
        <f>ROUNDDOWN(搬入明細!H26*支払明細!$F$1,0)</f>
        <v>0</v>
      </c>
      <c r="H25" s="21"/>
      <c r="J25" s="22" t="s">
        <v>139</v>
      </c>
      <c r="K25" s="22"/>
      <c r="L25" s="170">
        <f>SUMIFS($C$6:$C$73,$A$6:$A$73,"&gt;="&amp;DATE($J$4+1,11,1),$A$6:$A$73,"&lt;="&amp;DATE($J$4+1,11,30))+SUMIFS($G$6:$G$73,$E$6:$E$73,"&gt;="&amp;DATE($J$4+1,11,1),$E$6:$E$73,"&lt;="&amp;DATE($J$4+1,11,30))</f>
        <v>0</v>
      </c>
    </row>
    <row r="26" spans="1:12" ht="18.75" customHeight="1">
      <c r="A26" s="18" t="str">
        <f>IF(搬入明細!B27="","",搬入明細!B27)</f>
        <v/>
      </c>
      <c r="B26" s="19" t="str">
        <f>IF(搬入明細!D27="","",搬入明細!D27)</f>
        <v/>
      </c>
      <c r="C26" s="20">
        <f>ROUNDDOWN(搬入明細!D27*支払明細!$F$1,0)</f>
        <v>0</v>
      </c>
      <c r="D26" s="21"/>
      <c r="E26" s="18" t="str">
        <f>IF(搬入明細!F27="","",搬入明細!F27)</f>
        <v/>
      </c>
      <c r="F26" s="19" t="str">
        <f>IF(搬入明細!H27="","",搬入明細!H27)</f>
        <v/>
      </c>
      <c r="G26" s="20">
        <f>ROUNDDOWN(搬入明細!H27*支払明細!$F$1,0)</f>
        <v>0</v>
      </c>
      <c r="H26" s="21"/>
      <c r="J26" s="22" t="s">
        <v>140</v>
      </c>
      <c r="K26" s="22"/>
      <c r="L26" s="170">
        <f>SUMIFS($C$6:$C$73,$A$6:$A$73,"&gt;="&amp;DATE($J$4+1,12,1),$A$6:$A$73,"&lt;="&amp;DATE($J$4+1,12,31))+SUMIFS($G$6:$G$73,$E$6:$E$73,"&gt;="&amp;DATE($J$4+1,12,1),$E$6:$E$73,"&lt;="&amp;DATE($J$4+1,12,31))</f>
        <v>0</v>
      </c>
    </row>
    <row r="27" spans="1:12" ht="18.75" customHeight="1">
      <c r="A27" s="18" t="str">
        <f>IF(搬入明細!B28="","",搬入明細!B28)</f>
        <v/>
      </c>
      <c r="B27" s="19" t="str">
        <f>IF(搬入明細!D28="","",搬入明細!D28)</f>
        <v/>
      </c>
      <c r="C27" s="20">
        <f>ROUNDDOWN(搬入明細!D28*支払明細!$F$1,0)</f>
        <v>0</v>
      </c>
      <c r="D27" s="21"/>
      <c r="E27" s="18" t="str">
        <f>IF(搬入明細!F28="","",搬入明細!F28)</f>
        <v/>
      </c>
      <c r="F27" s="19" t="str">
        <f>IF(搬入明細!H28="","",搬入明細!H28)</f>
        <v/>
      </c>
      <c r="G27" s="20">
        <f>ROUNDDOWN(搬入明細!H28*支払明細!$F$1,0)</f>
        <v>0</v>
      </c>
      <c r="H27" s="21"/>
      <c r="J27" s="22" t="s">
        <v>142</v>
      </c>
      <c r="K27" s="22"/>
      <c r="L27" s="170">
        <f>SUMIFS($C$6:$C$73,$A$6:$A$73,"&gt;="&amp;DATE($J$4+2,1,1),$A$6:$A$73,"&lt;="&amp;DATE($J$4+2,1,31))+SUMIFS($G$6:$G$73,$E$6:$E$73,"&gt;="&amp;DATE($J$4+2,1,1),$E$6:$E$73,"&lt;="&amp;DATE($J$4+2,1,31))</f>
        <v>0</v>
      </c>
    </row>
    <row r="28" spans="1:12" ht="18.75" customHeight="1">
      <c r="A28" s="18" t="str">
        <f>IF(搬入明細!B29="","",搬入明細!B29)</f>
        <v/>
      </c>
      <c r="B28" s="19" t="str">
        <f>IF(搬入明細!D29="","",搬入明細!D29)</f>
        <v/>
      </c>
      <c r="C28" s="20">
        <f>ROUNDDOWN(搬入明細!D29*支払明細!$F$1,0)</f>
        <v>0</v>
      </c>
      <c r="D28" s="21"/>
      <c r="E28" s="18" t="str">
        <f>IF(搬入明細!F29="","",搬入明細!F29)</f>
        <v/>
      </c>
      <c r="F28" s="19" t="str">
        <f>IF(搬入明細!H29="","",搬入明細!H29)</f>
        <v/>
      </c>
      <c r="G28" s="20">
        <f>ROUNDDOWN(搬入明細!H29*支払明細!$F$1,0)</f>
        <v>0</v>
      </c>
      <c r="H28" s="21"/>
      <c r="J28" s="22" t="s">
        <v>141</v>
      </c>
      <c r="K28" s="22"/>
      <c r="L28" s="170">
        <f>SUMIFS($C$6:$C$73,$A$6:$A$73,"&gt;="&amp;DATE($J$4+2,2,1),$A$6:$A$73,"&lt;="&amp;DATE($J$4+2,2,28))+SUMIFS($G$6:$G$73,$E$6:$E$73,"&gt;="&amp;DATE($J$4+2,2,1),$E$6:$E$73,"&lt;="&amp;DATE($J$4+2,2,28))</f>
        <v>0</v>
      </c>
    </row>
    <row r="29" spans="1:12" ht="18.75" customHeight="1">
      <c r="A29" s="18" t="str">
        <f>IF(搬入明細!B30="","",搬入明細!B30)</f>
        <v/>
      </c>
      <c r="B29" s="19" t="str">
        <f>IF(搬入明細!D30="","",搬入明細!D30)</f>
        <v/>
      </c>
      <c r="C29" s="20">
        <f>ROUNDDOWN(搬入明細!D30*支払明細!$F$1,0)</f>
        <v>0</v>
      </c>
      <c r="D29" s="21"/>
      <c r="E29" s="18" t="str">
        <f>IF(搬入明細!F30="","",搬入明細!F30)</f>
        <v/>
      </c>
      <c r="F29" s="19" t="str">
        <f>IF(搬入明細!H30="","",搬入明細!H30)</f>
        <v/>
      </c>
      <c r="G29" s="20">
        <f>ROUNDDOWN(搬入明細!H30*支払明細!$F$1,0)</f>
        <v>0</v>
      </c>
      <c r="H29" s="21"/>
      <c r="J29" s="22" t="s">
        <v>143</v>
      </c>
      <c r="K29" s="22"/>
      <c r="L29" s="170">
        <f>SUMIFS($C$6:$C$73,$A$6:$A$73,"&gt;="&amp;DATE($J$4+2,3,1),$A$6:$A$73,"&lt;="&amp;DATE($J$4+2,3,31))+SUMIFS($G$6:$G$73,$E$6:$E$73,"&gt;="&amp;DATE($J$4+2,3,1),$E$6:$E$73,"&lt;="&amp;DATE($J$4+2,3,31))</f>
        <v>0</v>
      </c>
    </row>
    <row r="30" spans="1:12" ht="18.75" customHeight="1">
      <c r="A30" s="18" t="str">
        <f>IF(搬入明細!B31="","",搬入明細!B31)</f>
        <v/>
      </c>
      <c r="B30" s="19" t="str">
        <f>IF(搬入明細!D31="","",搬入明細!D31)</f>
        <v/>
      </c>
      <c r="C30" s="20">
        <f>ROUNDDOWN(搬入明細!D31*支払明細!$F$1,0)</f>
        <v>0</v>
      </c>
      <c r="D30" s="21"/>
      <c r="E30" s="18" t="str">
        <f>IF(搬入明細!F31="","",搬入明細!F31)</f>
        <v/>
      </c>
      <c r="F30" s="19" t="str">
        <f>IF(搬入明細!H31="","",搬入明細!H31)</f>
        <v/>
      </c>
      <c r="G30" s="20">
        <f>ROUNDDOWN(搬入明細!H31*支払明細!$F$1,0)</f>
        <v>0</v>
      </c>
      <c r="H30" s="21"/>
    </row>
    <row r="31" spans="1:12" ht="18.75" customHeight="1">
      <c r="A31" s="18" t="str">
        <f>IF(搬入明細!B32="","",搬入明細!B32)</f>
        <v/>
      </c>
      <c r="B31" s="19" t="str">
        <f>IF(搬入明細!D32="","",搬入明細!D32)</f>
        <v/>
      </c>
      <c r="C31" s="20">
        <f>ROUNDDOWN(搬入明細!D32*支払明細!$F$1,0)</f>
        <v>0</v>
      </c>
      <c r="D31" s="21"/>
      <c r="E31" s="18" t="str">
        <f>IF(搬入明細!F32="","",搬入明細!F32)</f>
        <v/>
      </c>
      <c r="F31" s="19" t="str">
        <f>IF(搬入明細!H32="","",搬入明細!H32)</f>
        <v/>
      </c>
      <c r="G31" s="20">
        <f>ROUNDDOWN(搬入明細!H32*支払明細!$F$1,0)</f>
        <v>0</v>
      </c>
      <c r="H31" s="21"/>
    </row>
    <row r="32" spans="1:12" ht="18.75" customHeight="1">
      <c r="A32" s="18" t="str">
        <f>IF(搬入明細!B33="","",搬入明細!B33)</f>
        <v/>
      </c>
      <c r="B32" s="19" t="str">
        <f>IF(搬入明細!D33="","",搬入明細!D33)</f>
        <v/>
      </c>
      <c r="C32" s="20">
        <f>ROUNDDOWN(搬入明細!D33*支払明細!$F$1,0)</f>
        <v>0</v>
      </c>
      <c r="D32" s="21"/>
      <c r="E32" s="18" t="str">
        <f>IF(搬入明細!F33="","",搬入明細!F33)</f>
        <v/>
      </c>
      <c r="F32" s="19" t="str">
        <f>IF(搬入明細!H33="","",搬入明細!H33)</f>
        <v/>
      </c>
      <c r="G32" s="20">
        <f>ROUNDDOWN(搬入明細!H33*支払明細!$F$1,0)</f>
        <v>0</v>
      </c>
      <c r="H32" s="21"/>
    </row>
    <row r="33" spans="1:8" ht="18.75" customHeight="1">
      <c r="A33" s="18" t="str">
        <f>IF(搬入明細!B34="","",搬入明細!B34)</f>
        <v/>
      </c>
      <c r="B33" s="19" t="str">
        <f>IF(搬入明細!D34="","",搬入明細!D34)</f>
        <v/>
      </c>
      <c r="C33" s="20">
        <f>ROUNDDOWN(搬入明細!D34*支払明細!$F$1,0)</f>
        <v>0</v>
      </c>
      <c r="D33" s="21"/>
      <c r="E33" s="18" t="str">
        <f>IF(搬入明細!F34="","",搬入明細!F34)</f>
        <v/>
      </c>
      <c r="F33" s="19" t="str">
        <f>IF(搬入明細!H34="","",搬入明細!H34)</f>
        <v/>
      </c>
      <c r="G33" s="20">
        <f>ROUNDDOWN(搬入明細!H34*支払明細!$F$1,0)</f>
        <v>0</v>
      </c>
      <c r="H33" s="21"/>
    </row>
    <row r="34" spans="1:8" ht="18.75" customHeight="1">
      <c r="A34" s="18" t="str">
        <f>IF(搬入明細!B35="","",搬入明細!B35)</f>
        <v/>
      </c>
      <c r="B34" s="19" t="str">
        <f>IF(搬入明細!D35="","",搬入明細!D35)</f>
        <v/>
      </c>
      <c r="C34" s="20">
        <f>ROUNDDOWN(搬入明細!D35*支払明細!$F$1,0)</f>
        <v>0</v>
      </c>
      <c r="D34" s="21"/>
      <c r="E34" s="18" t="str">
        <f>IF(搬入明細!F35="","",搬入明細!F35)</f>
        <v/>
      </c>
      <c r="F34" s="19" t="str">
        <f>IF(搬入明細!H35="","",搬入明細!H35)</f>
        <v/>
      </c>
      <c r="G34" s="20">
        <f>ROUNDDOWN(搬入明細!H35*支払明細!$F$1,0)</f>
        <v>0</v>
      </c>
      <c r="H34" s="21"/>
    </row>
    <row r="35" spans="1:8" ht="18.75" customHeight="1">
      <c r="A35" s="18" t="str">
        <f>IF(搬入明細!B36="","",搬入明細!B36)</f>
        <v/>
      </c>
      <c r="B35" s="19" t="str">
        <f>IF(搬入明細!D36="","",搬入明細!D36)</f>
        <v/>
      </c>
      <c r="C35" s="20">
        <f>ROUNDDOWN(搬入明細!D36*支払明細!$F$1,0)</f>
        <v>0</v>
      </c>
      <c r="D35" s="21"/>
      <c r="E35" s="18" t="str">
        <f>IF(搬入明細!F36="","",搬入明細!F36)</f>
        <v/>
      </c>
      <c r="F35" s="19" t="str">
        <f>IF(搬入明細!H36="","",搬入明細!H36)</f>
        <v/>
      </c>
      <c r="G35" s="20">
        <f>ROUNDDOWN(搬入明細!H36*支払明細!$F$1,0)</f>
        <v>0</v>
      </c>
      <c r="H35" s="21"/>
    </row>
    <row r="36" spans="1:8" ht="18.75" customHeight="1">
      <c r="A36" s="18" t="str">
        <f>IF(搬入明細!B37="","",搬入明細!B37)</f>
        <v/>
      </c>
      <c r="B36" s="19" t="str">
        <f>IF(搬入明細!D37="","",搬入明細!D37)</f>
        <v/>
      </c>
      <c r="C36" s="20">
        <f>ROUNDDOWN(搬入明細!D37*支払明細!$F$1,0)</f>
        <v>0</v>
      </c>
      <c r="D36" s="21"/>
      <c r="E36" s="18" t="str">
        <f>IF(搬入明細!F37="","",搬入明細!F37)</f>
        <v/>
      </c>
      <c r="F36" s="19" t="str">
        <f>IF(搬入明細!H37="","",搬入明細!H37)</f>
        <v/>
      </c>
      <c r="G36" s="20">
        <f>ROUNDDOWN(搬入明細!H37*支払明細!$F$1,0)</f>
        <v>0</v>
      </c>
      <c r="H36" s="21"/>
    </row>
    <row r="37" spans="1:8" ht="18.75" customHeight="1">
      <c r="A37" s="18" t="str">
        <f>IF(搬入明細!B38="","",搬入明細!B38)</f>
        <v/>
      </c>
      <c r="B37" s="19" t="str">
        <f>IF(搬入明細!D38="","",搬入明細!D38)</f>
        <v/>
      </c>
      <c r="C37" s="20">
        <f>ROUNDDOWN(搬入明細!D38*支払明細!$F$1,0)</f>
        <v>0</v>
      </c>
      <c r="D37" s="21"/>
      <c r="E37" s="18" t="str">
        <f>IF(搬入明細!F38="","",搬入明細!F38)</f>
        <v/>
      </c>
      <c r="F37" s="19" t="str">
        <f>IF(搬入明細!H38="","",搬入明細!H38)</f>
        <v/>
      </c>
      <c r="G37" s="20">
        <f>ROUNDDOWN(搬入明細!H38*支払明細!$F$1,0)</f>
        <v>0</v>
      </c>
      <c r="H37" s="21"/>
    </row>
    <row r="38" spans="1:8" ht="18.75" customHeight="1" thickBot="1">
      <c r="A38" s="24" t="str">
        <f>IF(搬入明細!B39="","",搬入明細!B39)</f>
        <v/>
      </c>
      <c r="B38" s="25" t="str">
        <f>IF(搬入明細!D39="","",搬入明細!D39)</f>
        <v/>
      </c>
      <c r="C38" s="36">
        <f>ROUNDDOWN(搬入明細!D39*支払明細!$F$1,0)</f>
        <v>0</v>
      </c>
      <c r="D38" s="26"/>
      <c r="E38" s="24" t="str">
        <f>IF(搬入明細!F39="","",搬入明細!F39)</f>
        <v/>
      </c>
      <c r="F38" s="25" t="str">
        <f>IF(搬入明細!H39="","",搬入明細!H39)</f>
        <v/>
      </c>
      <c r="G38" s="36">
        <f>ROUNDDOWN(搬入明細!H39*支払明細!$F$1,0)</f>
        <v>0</v>
      </c>
      <c r="H38" s="26"/>
    </row>
    <row r="39" spans="1:8" ht="9.75" customHeight="1" thickTop="1" thickBot="1">
      <c r="A39" s="27"/>
      <c r="B39" s="28"/>
      <c r="C39" s="29"/>
      <c r="D39" s="30"/>
      <c r="E39" s="31"/>
      <c r="F39" s="32"/>
      <c r="G39" s="33"/>
      <c r="H39" s="34"/>
    </row>
    <row r="40" spans="1:8" ht="18.75" customHeight="1" thickTop="1">
      <c r="A40" s="14" t="s">
        <v>10</v>
      </c>
      <c r="B40" s="15" t="s">
        <v>11</v>
      </c>
      <c r="C40" s="15" t="s">
        <v>12</v>
      </c>
      <c r="D40" s="16" t="s">
        <v>9</v>
      </c>
      <c r="E40" s="14" t="s">
        <v>10</v>
      </c>
      <c r="F40" s="15" t="s">
        <v>11</v>
      </c>
      <c r="G40" s="15" t="s">
        <v>12</v>
      </c>
      <c r="H40" s="16" t="s">
        <v>9</v>
      </c>
    </row>
    <row r="41" spans="1:8" ht="18.75" customHeight="1">
      <c r="A41" s="18" t="str">
        <f>IF(搬入明細!B43="","",搬入明細!B43)</f>
        <v/>
      </c>
      <c r="B41" s="19" t="str">
        <f>IF(搬入明細!D43="","",搬入明細!D43)</f>
        <v/>
      </c>
      <c r="C41" s="20">
        <f>ROUNDDOWN(搬入明細!D43*支払明細!$F$1,0)</f>
        <v>0</v>
      </c>
      <c r="D41" s="21"/>
      <c r="E41" s="18" t="str">
        <f>IF(搬入明細!F43="","",搬入明細!F43)</f>
        <v/>
      </c>
      <c r="F41" s="19" t="str">
        <f>IF(搬入明細!H43="","",搬入明細!H43)</f>
        <v/>
      </c>
      <c r="G41" s="20">
        <f>ROUNDDOWN(搬入明細!H43*支払明細!$F$1,0)</f>
        <v>0</v>
      </c>
      <c r="H41" s="21"/>
    </row>
    <row r="42" spans="1:8" ht="18.75" customHeight="1">
      <c r="A42" s="18" t="str">
        <f>IF(搬入明細!B44="","",搬入明細!B44)</f>
        <v/>
      </c>
      <c r="B42" s="19" t="str">
        <f>IF(搬入明細!D44="","",搬入明細!D44)</f>
        <v/>
      </c>
      <c r="C42" s="20">
        <f>ROUNDDOWN(搬入明細!D44*支払明細!$F$1,0)</f>
        <v>0</v>
      </c>
      <c r="D42" s="21"/>
      <c r="E42" s="18" t="str">
        <f>IF(搬入明細!F44="","",搬入明細!F44)</f>
        <v/>
      </c>
      <c r="F42" s="19" t="str">
        <f>IF(搬入明細!H44="","",搬入明細!H44)</f>
        <v/>
      </c>
      <c r="G42" s="20">
        <f>ROUNDDOWN(搬入明細!H44*支払明細!$F$1,0)</f>
        <v>0</v>
      </c>
      <c r="H42" s="21"/>
    </row>
    <row r="43" spans="1:8" ht="18.75" customHeight="1">
      <c r="A43" s="18" t="str">
        <f>IF(搬入明細!B45="","",搬入明細!B45)</f>
        <v/>
      </c>
      <c r="B43" s="19" t="str">
        <f>IF(搬入明細!D45="","",搬入明細!D45)</f>
        <v/>
      </c>
      <c r="C43" s="20">
        <f>ROUNDDOWN(搬入明細!D45*支払明細!$F$1,0)</f>
        <v>0</v>
      </c>
      <c r="D43" s="21"/>
      <c r="E43" s="18" t="str">
        <f>IF(搬入明細!F45="","",搬入明細!F45)</f>
        <v/>
      </c>
      <c r="F43" s="19" t="str">
        <f>IF(搬入明細!H45="","",搬入明細!H45)</f>
        <v/>
      </c>
      <c r="G43" s="20">
        <f>ROUNDDOWN(搬入明細!H45*支払明細!$F$1,0)</f>
        <v>0</v>
      </c>
      <c r="H43" s="21"/>
    </row>
    <row r="44" spans="1:8" ht="18.75" customHeight="1">
      <c r="A44" s="18" t="str">
        <f>IF(搬入明細!B46="","",搬入明細!B46)</f>
        <v/>
      </c>
      <c r="B44" s="19" t="str">
        <f>IF(搬入明細!D46="","",搬入明細!D46)</f>
        <v/>
      </c>
      <c r="C44" s="20">
        <f>ROUNDDOWN(搬入明細!D46*支払明細!$F$1,0)</f>
        <v>0</v>
      </c>
      <c r="D44" s="21"/>
      <c r="E44" s="18" t="str">
        <f>IF(搬入明細!F46="","",搬入明細!F46)</f>
        <v/>
      </c>
      <c r="F44" s="19" t="str">
        <f>IF(搬入明細!H46="","",搬入明細!H46)</f>
        <v/>
      </c>
      <c r="G44" s="20">
        <f>ROUNDDOWN(搬入明細!H46*支払明細!$F$1,0)</f>
        <v>0</v>
      </c>
      <c r="H44" s="21"/>
    </row>
    <row r="45" spans="1:8" ht="18.75" customHeight="1">
      <c r="A45" s="18" t="str">
        <f>IF(搬入明細!B47="","",搬入明細!B47)</f>
        <v/>
      </c>
      <c r="B45" s="19" t="str">
        <f>IF(搬入明細!D47="","",搬入明細!D47)</f>
        <v/>
      </c>
      <c r="C45" s="20">
        <f>ROUNDDOWN(搬入明細!D47*支払明細!$F$1,0)</f>
        <v>0</v>
      </c>
      <c r="D45" s="21"/>
      <c r="E45" s="18" t="str">
        <f>IF(搬入明細!F47="","",搬入明細!F47)</f>
        <v/>
      </c>
      <c r="F45" s="19" t="str">
        <f>IF(搬入明細!H47="","",搬入明細!H47)</f>
        <v/>
      </c>
      <c r="G45" s="20">
        <f>ROUNDDOWN(搬入明細!H47*支払明細!$F$1,0)</f>
        <v>0</v>
      </c>
      <c r="H45" s="21"/>
    </row>
    <row r="46" spans="1:8" ht="18.75" customHeight="1">
      <c r="A46" s="18" t="str">
        <f>IF(搬入明細!B48="","",搬入明細!B48)</f>
        <v/>
      </c>
      <c r="B46" s="19" t="str">
        <f>IF(搬入明細!D48="","",搬入明細!D48)</f>
        <v/>
      </c>
      <c r="C46" s="20">
        <f>ROUNDDOWN(搬入明細!D48*支払明細!$F$1,0)</f>
        <v>0</v>
      </c>
      <c r="D46" s="21"/>
      <c r="E46" s="18" t="str">
        <f>IF(搬入明細!F48="","",搬入明細!F48)</f>
        <v/>
      </c>
      <c r="F46" s="19" t="str">
        <f>IF(搬入明細!H48="","",搬入明細!H48)</f>
        <v/>
      </c>
      <c r="G46" s="20">
        <f>ROUNDDOWN(搬入明細!H48*支払明細!$F$1,0)</f>
        <v>0</v>
      </c>
      <c r="H46" s="21"/>
    </row>
    <row r="47" spans="1:8" ht="18.75" customHeight="1">
      <c r="A47" s="18" t="str">
        <f>IF(搬入明細!B49="","",搬入明細!B49)</f>
        <v/>
      </c>
      <c r="B47" s="19" t="str">
        <f>IF(搬入明細!D49="","",搬入明細!D49)</f>
        <v/>
      </c>
      <c r="C47" s="20">
        <f>ROUNDDOWN(搬入明細!D49*支払明細!$F$1,0)</f>
        <v>0</v>
      </c>
      <c r="D47" s="21"/>
      <c r="E47" s="18" t="str">
        <f>IF(搬入明細!F49="","",搬入明細!F49)</f>
        <v/>
      </c>
      <c r="F47" s="19" t="str">
        <f>IF(搬入明細!H49="","",搬入明細!H49)</f>
        <v/>
      </c>
      <c r="G47" s="20">
        <f>ROUNDDOWN(搬入明細!H49*支払明細!$F$1,0)</f>
        <v>0</v>
      </c>
      <c r="H47" s="21"/>
    </row>
    <row r="48" spans="1:8" ht="18.75" customHeight="1">
      <c r="A48" s="18" t="str">
        <f>IF(搬入明細!B50="","",搬入明細!B50)</f>
        <v/>
      </c>
      <c r="B48" s="19" t="str">
        <f>IF(搬入明細!D50="","",搬入明細!D50)</f>
        <v/>
      </c>
      <c r="C48" s="20">
        <f>ROUNDDOWN(搬入明細!D50*支払明細!$F$1,0)</f>
        <v>0</v>
      </c>
      <c r="D48" s="21"/>
      <c r="E48" s="18" t="str">
        <f>IF(搬入明細!F50="","",搬入明細!F50)</f>
        <v/>
      </c>
      <c r="F48" s="19" t="str">
        <f>IF(搬入明細!H50="","",搬入明細!H50)</f>
        <v/>
      </c>
      <c r="G48" s="20">
        <f>ROUNDDOWN(搬入明細!H50*支払明細!$F$1,0)</f>
        <v>0</v>
      </c>
      <c r="H48" s="21"/>
    </row>
    <row r="49" spans="1:12" ht="18.75" customHeight="1">
      <c r="A49" s="18" t="str">
        <f>IF(搬入明細!B51="","",搬入明細!B51)</f>
        <v/>
      </c>
      <c r="B49" s="19" t="str">
        <f>IF(搬入明細!D51="","",搬入明細!D51)</f>
        <v/>
      </c>
      <c r="C49" s="20">
        <f>ROUNDDOWN(搬入明細!D51*支払明細!$F$1,0)</f>
        <v>0</v>
      </c>
      <c r="D49" s="21"/>
      <c r="E49" s="18" t="str">
        <f>IF(搬入明細!F51="","",搬入明細!F51)</f>
        <v/>
      </c>
      <c r="F49" s="19" t="str">
        <f>IF(搬入明細!H51="","",搬入明細!H51)</f>
        <v/>
      </c>
      <c r="G49" s="20">
        <f>ROUNDDOWN(搬入明細!H51*支払明細!$F$1,0)</f>
        <v>0</v>
      </c>
      <c r="H49" s="21"/>
    </row>
    <row r="50" spans="1:12" ht="18.75" customHeight="1">
      <c r="A50" s="18" t="str">
        <f>IF(搬入明細!B52="","",搬入明細!B52)</f>
        <v/>
      </c>
      <c r="B50" s="19" t="str">
        <f>IF(搬入明細!D52="","",搬入明細!D52)</f>
        <v/>
      </c>
      <c r="C50" s="20">
        <f>ROUNDDOWN(搬入明細!D52*支払明細!$F$1,0)</f>
        <v>0</v>
      </c>
      <c r="D50" s="21"/>
      <c r="E50" s="18" t="str">
        <f>IF(搬入明細!F52="","",搬入明細!F52)</f>
        <v/>
      </c>
      <c r="F50" s="19" t="str">
        <f>IF(搬入明細!H52="","",搬入明細!H52)</f>
        <v/>
      </c>
      <c r="G50" s="20">
        <f>ROUNDDOWN(搬入明細!H52*支払明細!$F$1,0)</f>
        <v>0</v>
      </c>
      <c r="H50" s="21"/>
      <c r="L50" s="35"/>
    </row>
    <row r="51" spans="1:12" ht="18.75" customHeight="1">
      <c r="A51" s="18" t="str">
        <f>IF(搬入明細!B53="","",搬入明細!B53)</f>
        <v/>
      </c>
      <c r="B51" s="19" t="str">
        <f>IF(搬入明細!D53="","",搬入明細!D53)</f>
        <v/>
      </c>
      <c r="C51" s="20">
        <f>ROUNDDOWN(搬入明細!D53*支払明細!$F$1,0)</f>
        <v>0</v>
      </c>
      <c r="D51" s="21"/>
      <c r="E51" s="18" t="str">
        <f>IF(搬入明細!F53="","",搬入明細!F53)</f>
        <v/>
      </c>
      <c r="F51" s="19" t="str">
        <f>IF(搬入明細!H53="","",搬入明細!H53)</f>
        <v/>
      </c>
      <c r="G51" s="20">
        <f>ROUNDDOWN(搬入明細!H53*支払明細!$F$1,0)</f>
        <v>0</v>
      </c>
      <c r="H51" s="21"/>
    </row>
    <row r="52" spans="1:12" ht="18.75" customHeight="1">
      <c r="A52" s="18" t="str">
        <f>IF(搬入明細!B54="","",搬入明細!B54)</f>
        <v/>
      </c>
      <c r="B52" s="19" t="str">
        <f>IF(搬入明細!D54="","",搬入明細!D54)</f>
        <v/>
      </c>
      <c r="C52" s="20">
        <f>ROUNDDOWN(搬入明細!D54*支払明細!$F$1,0)</f>
        <v>0</v>
      </c>
      <c r="D52" s="21"/>
      <c r="E52" s="18" t="str">
        <f>IF(搬入明細!F54="","",搬入明細!F54)</f>
        <v/>
      </c>
      <c r="F52" s="19" t="str">
        <f>IF(搬入明細!H54="","",搬入明細!H54)</f>
        <v/>
      </c>
      <c r="G52" s="20">
        <f>ROUNDDOWN(搬入明細!H54*支払明細!$F$1,0)</f>
        <v>0</v>
      </c>
      <c r="H52" s="21"/>
    </row>
    <row r="53" spans="1:12" ht="18.75" customHeight="1">
      <c r="A53" s="18" t="str">
        <f>IF(搬入明細!B55="","",搬入明細!B55)</f>
        <v/>
      </c>
      <c r="B53" s="19" t="str">
        <f>IF(搬入明細!D55="","",搬入明細!D55)</f>
        <v/>
      </c>
      <c r="C53" s="20">
        <f>ROUNDDOWN(搬入明細!D55*支払明細!$F$1,0)</f>
        <v>0</v>
      </c>
      <c r="D53" s="21"/>
      <c r="E53" s="18" t="str">
        <f>IF(搬入明細!F55="","",搬入明細!F55)</f>
        <v/>
      </c>
      <c r="F53" s="19" t="str">
        <f>IF(搬入明細!H55="","",搬入明細!H55)</f>
        <v/>
      </c>
      <c r="G53" s="20">
        <f>ROUNDDOWN(搬入明細!H55*支払明細!$F$1,0)</f>
        <v>0</v>
      </c>
      <c r="H53" s="21"/>
    </row>
    <row r="54" spans="1:12" ht="18.75" customHeight="1">
      <c r="A54" s="18" t="str">
        <f>IF(搬入明細!B56="","",搬入明細!B56)</f>
        <v/>
      </c>
      <c r="B54" s="19" t="str">
        <f>IF(搬入明細!D56="","",搬入明細!D56)</f>
        <v/>
      </c>
      <c r="C54" s="20">
        <f>ROUNDDOWN(搬入明細!D56*支払明細!$F$1,0)</f>
        <v>0</v>
      </c>
      <c r="D54" s="21"/>
      <c r="E54" s="18" t="str">
        <f>IF(搬入明細!F56="","",搬入明細!F56)</f>
        <v/>
      </c>
      <c r="F54" s="19" t="str">
        <f>IF(搬入明細!H56="","",搬入明細!H56)</f>
        <v/>
      </c>
      <c r="G54" s="20">
        <f>ROUNDDOWN(搬入明細!H56*支払明細!$F$1,0)</f>
        <v>0</v>
      </c>
      <c r="H54" s="21"/>
    </row>
    <row r="55" spans="1:12" ht="18.75" customHeight="1">
      <c r="A55" s="18" t="str">
        <f>IF(搬入明細!B57="","",搬入明細!B57)</f>
        <v/>
      </c>
      <c r="B55" s="19" t="str">
        <f>IF(搬入明細!D57="","",搬入明細!D57)</f>
        <v/>
      </c>
      <c r="C55" s="20">
        <f>ROUNDDOWN(搬入明細!D57*支払明細!$F$1,0)</f>
        <v>0</v>
      </c>
      <c r="D55" s="21"/>
      <c r="E55" s="18" t="str">
        <f>IF(搬入明細!F57="","",搬入明細!F57)</f>
        <v/>
      </c>
      <c r="F55" s="19" t="str">
        <f>IF(搬入明細!H57="","",搬入明細!H57)</f>
        <v/>
      </c>
      <c r="G55" s="20">
        <f>ROUNDDOWN(搬入明細!H57*支払明細!$F$1,0)</f>
        <v>0</v>
      </c>
      <c r="H55" s="21"/>
    </row>
    <row r="56" spans="1:12" ht="18.75" customHeight="1">
      <c r="A56" s="18" t="str">
        <f>IF(搬入明細!B58="","",搬入明細!B58)</f>
        <v/>
      </c>
      <c r="B56" s="19" t="str">
        <f>IF(搬入明細!D58="","",搬入明細!D58)</f>
        <v/>
      </c>
      <c r="C56" s="20">
        <f>ROUNDDOWN(搬入明細!D58*支払明細!$F$1,0)</f>
        <v>0</v>
      </c>
      <c r="D56" s="21"/>
      <c r="E56" s="18" t="str">
        <f>IF(搬入明細!F58="","",搬入明細!F58)</f>
        <v/>
      </c>
      <c r="F56" s="19" t="str">
        <f>IF(搬入明細!H58="","",搬入明細!H58)</f>
        <v/>
      </c>
      <c r="G56" s="20">
        <f>ROUNDDOWN(搬入明細!H58*支払明細!$F$1,0)</f>
        <v>0</v>
      </c>
      <c r="H56" s="21"/>
    </row>
    <row r="57" spans="1:12" ht="18.75" customHeight="1">
      <c r="A57" s="18" t="str">
        <f>IF(搬入明細!B59="","",搬入明細!B59)</f>
        <v/>
      </c>
      <c r="B57" s="19" t="str">
        <f>IF(搬入明細!D59="","",搬入明細!D59)</f>
        <v/>
      </c>
      <c r="C57" s="20">
        <f>ROUNDDOWN(搬入明細!D59*支払明細!$F$1,0)</f>
        <v>0</v>
      </c>
      <c r="D57" s="21"/>
      <c r="E57" s="18" t="str">
        <f>IF(搬入明細!F59="","",搬入明細!F59)</f>
        <v/>
      </c>
      <c r="F57" s="19" t="str">
        <f>IF(搬入明細!H59="","",搬入明細!H59)</f>
        <v/>
      </c>
      <c r="G57" s="20">
        <f>ROUNDDOWN(搬入明細!H59*支払明細!$F$1,0)</f>
        <v>0</v>
      </c>
      <c r="H57" s="21"/>
    </row>
    <row r="58" spans="1:12" ht="18.75" customHeight="1">
      <c r="A58" s="18" t="str">
        <f>IF(搬入明細!B60="","",搬入明細!B60)</f>
        <v/>
      </c>
      <c r="B58" s="19" t="str">
        <f>IF(搬入明細!D60="","",搬入明細!D60)</f>
        <v/>
      </c>
      <c r="C58" s="20">
        <f>ROUNDDOWN(搬入明細!D60*支払明細!$F$1,0)</f>
        <v>0</v>
      </c>
      <c r="D58" s="21"/>
      <c r="E58" s="18" t="str">
        <f>IF(搬入明細!F60="","",搬入明細!F60)</f>
        <v/>
      </c>
      <c r="F58" s="19" t="str">
        <f>IF(搬入明細!H60="","",搬入明細!H60)</f>
        <v/>
      </c>
      <c r="G58" s="20">
        <f>ROUNDDOWN(搬入明細!H60*支払明細!$F$1,0)</f>
        <v>0</v>
      </c>
      <c r="H58" s="21"/>
    </row>
    <row r="59" spans="1:12" ht="18.75" customHeight="1">
      <c r="A59" s="18" t="str">
        <f>IF(搬入明細!B61="","",搬入明細!B61)</f>
        <v/>
      </c>
      <c r="B59" s="19" t="str">
        <f>IF(搬入明細!D61="","",搬入明細!D61)</f>
        <v/>
      </c>
      <c r="C59" s="20">
        <f>ROUNDDOWN(搬入明細!D61*支払明細!$F$1,0)</f>
        <v>0</v>
      </c>
      <c r="D59" s="21"/>
      <c r="E59" s="18" t="str">
        <f>IF(搬入明細!F61="","",搬入明細!F61)</f>
        <v/>
      </c>
      <c r="F59" s="19" t="str">
        <f>IF(搬入明細!H61="","",搬入明細!H61)</f>
        <v/>
      </c>
      <c r="G59" s="20">
        <f>ROUNDDOWN(搬入明細!H61*支払明細!$F$1,0)</f>
        <v>0</v>
      </c>
      <c r="H59" s="21"/>
    </row>
    <row r="60" spans="1:12" ht="18.75" customHeight="1">
      <c r="A60" s="18" t="str">
        <f>IF(搬入明細!B62="","",搬入明細!B62)</f>
        <v/>
      </c>
      <c r="B60" s="19" t="str">
        <f>IF(搬入明細!D62="","",搬入明細!D62)</f>
        <v/>
      </c>
      <c r="C60" s="20">
        <f>ROUNDDOWN(搬入明細!D62*支払明細!$F$1,0)</f>
        <v>0</v>
      </c>
      <c r="D60" s="21"/>
      <c r="E60" s="18" t="str">
        <f>IF(搬入明細!F62="","",搬入明細!F62)</f>
        <v/>
      </c>
      <c r="F60" s="19" t="str">
        <f>IF(搬入明細!H62="","",搬入明細!H62)</f>
        <v/>
      </c>
      <c r="G60" s="20">
        <f>ROUNDDOWN(搬入明細!H62*支払明細!$F$1,0)</f>
        <v>0</v>
      </c>
      <c r="H60" s="21"/>
    </row>
    <row r="61" spans="1:12" ht="18.75" customHeight="1">
      <c r="A61" s="18" t="str">
        <f>IF(搬入明細!B63="","",搬入明細!B63)</f>
        <v/>
      </c>
      <c r="B61" s="19" t="str">
        <f>IF(搬入明細!D63="","",搬入明細!D63)</f>
        <v/>
      </c>
      <c r="C61" s="20">
        <f>ROUNDDOWN(搬入明細!D63*支払明細!$F$1,0)</f>
        <v>0</v>
      </c>
      <c r="D61" s="21"/>
      <c r="E61" s="18" t="str">
        <f>IF(搬入明細!F63="","",搬入明細!F63)</f>
        <v/>
      </c>
      <c r="F61" s="19" t="str">
        <f>IF(搬入明細!H63="","",搬入明細!H63)</f>
        <v/>
      </c>
      <c r="G61" s="20">
        <f>ROUNDDOWN(搬入明細!H63*支払明細!$F$1,0)</f>
        <v>0</v>
      </c>
      <c r="H61" s="21"/>
    </row>
    <row r="62" spans="1:12" ht="18.75" customHeight="1">
      <c r="A62" s="18" t="str">
        <f>IF(搬入明細!B64="","",搬入明細!B64)</f>
        <v/>
      </c>
      <c r="B62" s="19" t="str">
        <f>IF(搬入明細!D64="","",搬入明細!D64)</f>
        <v/>
      </c>
      <c r="C62" s="20">
        <f>ROUNDDOWN(搬入明細!D64*支払明細!$F$1,0)</f>
        <v>0</v>
      </c>
      <c r="D62" s="21"/>
      <c r="E62" s="18" t="str">
        <f>IF(搬入明細!F64="","",搬入明細!F64)</f>
        <v/>
      </c>
      <c r="F62" s="19" t="str">
        <f>IF(搬入明細!H64="","",搬入明細!H64)</f>
        <v/>
      </c>
      <c r="G62" s="20">
        <f>ROUNDDOWN(搬入明細!H64*支払明細!$F$1,0)</f>
        <v>0</v>
      </c>
      <c r="H62" s="21"/>
    </row>
    <row r="63" spans="1:12" ht="18.75" customHeight="1">
      <c r="A63" s="18" t="str">
        <f>IF(搬入明細!B65="","",搬入明細!B65)</f>
        <v/>
      </c>
      <c r="B63" s="19" t="str">
        <f>IF(搬入明細!D65="","",搬入明細!D65)</f>
        <v/>
      </c>
      <c r="C63" s="20">
        <f>ROUNDDOWN(搬入明細!D65*支払明細!$F$1,0)</f>
        <v>0</v>
      </c>
      <c r="D63" s="21"/>
      <c r="E63" s="18" t="str">
        <f>IF(搬入明細!F65="","",搬入明細!F65)</f>
        <v/>
      </c>
      <c r="F63" s="19" t="str">
        <f>IF(搬入明細!H65="","",搬入明細!H65)</f>
        <v/>
      </c>
      <c r="G63" s="20">
        <f>ROUNDDOWN(搬入明細!H65*支払明細!$F$1,0)</f>
        <v>0</v>
      </c>
      <c r="H63" s="21"/>
    </row>
    <row r="64" spans="1:12" ht="18.75" customHeight="1">
      <c r="A64" s="18" t="str">
        <f>IF(搬入明細!B66="","",搬入明細!B66)</f>
        <v/>
      </c>
      <c r="B64" s="19" t="str">
        <f>IF(搬入明細!D66="","",搬入明細!D66)</f>
        <v/>
      </c>
      <c r="C64" s="20">
        <f>ROUNDDOWN(搬入明細!D66*支払明細!$F$1,0)</f>
        <v>0</v>
      </c>
      <c r="D64" s="21"/>
      <c r="E64" s="18" t="str">
        <f>IF(搬入明細!F66="","",搬入明細!F66)</f>
        <v/>
      </c>
      <c r="F64" s="19" t="str">
        <f>IF(搬入明細!H66="","",搬入明細!H66)</f>
        <v/>
      </c>
      <c r="G64" s="20">
        <f>ROUNDDOWN(搬入明細!H66*支払明細!$F$1,0)</f>
        <v>0</v>
      </c>
      <c r="H64" s="21"/>
    </row>
    <row r="65" spans="1:8" ht="18.75" customHeight="1">
      <c r="A65" s="18" t="str">
        <f>IF(搬入明細!B67="","",搬入明細!B67)</f>
        <v/>
      </c>
      <c r="B65" s="19" t="str">
        <f>IF(搬入明細!D67="","",搬入明細!D67)</f>
        <v/>
      </c>
      <c r="C65" s="20">
        <f>ROUNDDOWN(搬入明細!D67*支払明細!$F$1,0)</f>
        <v>0</v>
      </c>
      <c r="D65" s="21"/>
      <c r="E65" s="18" t="str">
        <f>IF(搬入明細!F67="","",搬入明細!F67)</f>
        <v/>
      </c>
      <c r="F65" s="19" t="str">
        <f>IF(搬入明細!H67="","",搬入明細!H67)</f>
        <v/>
      </c>
      <c r="G65" s="20">
        <f>ROUNDDOWN(搬入明細!H67*支払明細!$F$1,0)</f>
        <v>0</v>
      </c>
      <c r="H65" s="21"/>
    </row>
    <row r="66" spans="1:8" ht="18.75" customHeight="1">
      <c r="A66" s="18" t="str">
        <f>IF(搬入明細!B68="","",搬入明細!B68)</f>
        <v/>
      </c>
      <c r="B66" s="19" t="str">
        <f>IF(搬入明細!D68="","",搬入明細!D68)</f>
        <v/>
      </c>
      <c r="C66" s="20">
        <f>ROUNDDOWN(搬入明細!D68*支払明細!$F$1,0)</f>
        <v>0</v>
      </c>
      <c r="D66" s="21"/>
      <c r="E66" s="18" t="str">
        <f>IF(搬入明細!F68="","",搬入明細!F68)</f>
        <v/>
      </c>
      <c r="F66" s="19" t="str">
        <f>IF(搬入明細!H68="","",搬入明細!H68)</f>
        <v/>
      </c>
      <c r="G66" s="20">
        <f>ROUNDDOWN(搬入明細!H68*支払明細!$F$1,0)</f>
        <v>0</v>
      </c>
      <c r="H66" s="21"/>
    </row>
    <row r="67" spans="1:8" ht="18.75" customHeight="1">
      <c r="A67" s="18" t="str">
        <f>IF(搬入明細!B69="","",搬入明細!B69)</f>
        <v/>
      </c>
      <c r="B67" s="19" t="str">
        <f>IF(搬入明細!D69="","",搬入明細!D69)</f>
        <v/>
      </c>
      <c r="C67" s="20">
        <f>ROUNDDOWN(搬入明細!D69*支払明細!$F$1,0)</f>
        <v>0</v>
      </c>
      <c r="D67" s="21"/>
      <c r="E67" s="18" t="str">
        <f>IF(搬入明細!F69="","",搬入明細!F69)</f>
        <v/>
      </c>
      <c r="F67" s="19" t="str">
        <f>IF(搬入明細!H69="","",搬入明細!H69)</f>
        <v/>
      </c>
      <c r="G67" s="20">
        <f>ROUNDDOWN(搬入明細!H69*支払明細!$F$1,0)</f>
        <v>0</v>
      </c>
      <c r="H67" s="21"/>
    </row>
    <row r="68" spans="1:8" ht="18.75" customHeight="1">
      <c r="A68" s="18" t="str">
        <f>IF(搬入明細!B70="","",搬入明細!B70)</f>
        <v/>
      </c>
      <c r="B68" s="19" t="str">
        <f>IF(搬入明細!D70="","",搬入明細!D70)</f>
        <v/>
      </c>
      <c r="C68" s="20">
        <f>ROUNDDOWN(搬入明細!D70*支払明細!$F$1,0)</f>
        <v>0</v>
      </c>
      <c r="D68" s="21"/>
      <c r="E68" s="18" t="str">
        <f>IF(搬入明細!F70="","",搬入明細!F70)</f>
        <v/>
      </c>
      <c r="F68" s="19" t="str">
        <f>IF(搬入明細!H70="","",搬入明細!H70)</f>
        <v/>
      </c>
      <c r="G68" s="20">
        <f>ROUNDDOWN(搬入明細!H70*支払明細!$F$1,0)</f>
        <v>0</v>
      </c>
      <c r="H68" s="21"/>
    </row>
    <row r="69" spans="1:8" ht="18.75" customHeight="1">
      <c r="A69" s="18" t="str">
        <f>IF(搬入明細!B71="","",搬入明細!B71)</f>
        <v/>
      </c>
      <c r="B69" s="19" t="str">
        <f>IF(搬入明細!D71="","",搬入明細!D71)</f>
        <v/>
      </c>
      <c r="C69" s="20">
        <f>ROUNDDOWN(搬入明細!D71*支払明細!$F$1,0)</f>
        <v>0</v>
      </c>
      <c r="D69" s="21"/>
      <c r="E69" s="18" t="str">
        <f>IF(搬入明細!F71="","",搬入明細!F71)</f>
        <v/>
      </c>
      <c r="F69" s="19" t="str">
        <f>IF(搬入明細!H71="","",搬入明細!H71)</f>
        <v/>
      </c>
      <c r="G69" s="20">
        <f>ROUNDDOWN(搬入明細!H71*支払明細!$F$1,0)</f>
        <v>0</v>
      </c>
      <c r="H69" s="21"/>
    </row>
    <row r="70" spans="1:8" ht="18.75" customHeight="1">
      <c r="A70" s="18" t="str">
        <f>IF(搬入明細!B72="","",搬入明細!B72)</f>
        <v/>
      </c>
      <c r="B70" s="19" t="str">
        <f>IF(搬入明細!D72="","",搬入明細!D72)</f>
        <v/>
      </c>
      <c r="C70" s="20">
        <f>ROUNDDOWN(搬入明細!D72*支払明細!$F$1,0)</f>
        <v>0</v>
      </c>
      <c r="D70" s="21"/>
      <c r="E70" s="18" t="str">
        <f>IF(搬入明細!F72="","",搬入明細!F72)</f>
        <v/>
      </c>
      <c r="F70" s="19" t="str">
        <f>IF(搬入明細!H72="","",搬入明細!H72)</f>
        <v/>
      </c>
      <c r="G70" s="20">
        <f>ROUNDDOWN(搬入明細!H72*支払明細!$F$1,0)</f>
        <v>0</v>
      </c>
      <c r="H70" s="21"/>
    </row>
    <row r="71" spans="1:8" ht="18.75" customHeight="1">
      <c r="A71" s="18" t="str">
        <f>IF(搬入明細!B73="","",搬入明細!B73)</f>
        <v/>
      </c>
      <c r="B71" s="19" t="str">
        <f>IF(搬入明細!D73="","",搬入明細!D73)</f>
        <v/>
      </c>
      <c r="C71" s="20">
        <f>ROUNDDOWN(搬入明細!D73*支払明細!$F$1,0)</f>
        <v>0</v>
      </c>
      <c r="D71" s="21"/>
      <c r="E71" s="18" t="str">
        <f>IF(搬入明細!F73="","",搬入明細!F73)</f>
        <v/>
      </c>
      <c r="F71" s="19" t="str">
        <f>IF(搬入明細!H73="","",搬入明細!H73)</f>
        <v/>
      </c>
      <c r="G71" s="20">
        <f>ROUNDDOWN(搬入明細!H73*支払明細!$F$1,0)</f>
        <v>0</v>
      </c>
      <c r="H71" s="21"/>
    </row>
    <row r="72" spans="1:8" ht="18.75" customHeight="1">
      <c r="A72" s="18" t="str">
        <f>IF(搬入明細!B74="","",搬入明細!B74)</f>
        <v/>
      </c>
      <c r="B72" s="19" t="str">
        <f>IF(搬入明細!D74="","",搬入明細!D74)</f>
        <v/>
      </c>
      <c r="C72" s="20">
        <f>ROUNDDOWN(搬入明細!D74*支払明細!$F$1,0)</f>
        <v>0</v>
      </c>
      <c r="D72" s="21"/>
      <c r="E72" s="18" t="str">
        <f>IF(搬入明細!F74="","",搬入明細!F74)</f>
        <v/>
      </c>
      <c r="F72" s="19" t="str">
        <f>IF(搬入明細!H74="","",搬入明細!H74)</f>
        <v/>
      </c>
      <c r="G72" s="20">
        <f>ROUNDDOWN(搬入明細!H74*支払明細!$F$1,0)</f>
        <v>0</v>
      </c>
      <c r="H72" s="21"/>
    </row>
    <row r="73" spans="1:8" ht="18.75" customHeight="1" thickBot="1">
      <c r="A73" s="24" t="str">
        <f>IF(搬入明細!B75="","",搬入明細!B75)</f>
        <v/>
      </c>
      <c r="B73" s="25" t="str">
        <f>IF(搬入明細!D75="","",搬入明細!D75)</f>
        <v/>
      </c>
      <c r="C73" s="36">
        <f>ROUNDDOWN(搬入明細!D75*支払明細!$F$1,0)</f>
        <v>0</v>
      </c>
      <c r="D73" s="26"/>
      <c r="E73" s="24" t="str">
        <f>IF(搬入明細!F75="","",搬入明細!F75)</f>
        <v/>
      </c>
      <c r="F73" s="25" t="str">
        <f>IF(搬入明細!H75="","",搬入明細!H75)</f>
        <v/>
      </c>
      <c r="G73" s="36">
        <f>ROUNDDOWN(搬入明細!H75*支払明細!$F$1,0)</f>
        <v>0</v>
      </c>
      <c r="H73" s="26"/>
    </row>
    <row r="74" spans="1:8" ht="18.75" customHeight="1" thickTop="1"/>
  </sheetData>
  <mergeCells count="5">
    <mergeCell ref="H1:H3"/>
    <mergeCell ref="F1:F3"/>
    <mergeCell ref="G1:G3"/>
    <mergeCell ref="E1:E3"/>
    <mergeCell ref="A1:C1"/>
  </mergeCells>
  <phoneticPr fontId="1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9"/>
  <sheetViews>
    <sheetView zoomScale="80" zoomScaleNormal="80" workbookViewId="0">
      <selection activeCell="G30" sqref="G30"/>
    </sheetView>
  </sheetViews>
  <sheetFormatPr defaultRowHeight="18.75"/>
  <cols>
    <col min="1" max="1" width="4.625" style="1" customWidth="1"/>
    <col min="2" max="2" width="12.625" style="1" customWidth="1"/>
    <col min="3" max="8" width="10.375" style="1" customWidth="1"/>
    <col min="9" max="9" width="9" style="1"/>
    <col min="10" max="10" width="5.25" style="1" customWidth="1"/>
    <col min="11" max="11" width="89.75" style="1" bestFit="1" customWidth="1"/>
    <col min="12" max="16384" width="9" style="1"/>
  </cols>
  <sheetData>
    <row r="1" spans="1:11" ht="28.5">
      <c r="A1" s="1" t="s">
        <v>31</v>
      </c>
      <c r="G1" s="2" t="s">
        <v>32</v>
      </c>
      <c r="H1" s="334"/>
      <c r="I1" s="334"/>
    </row>
    <row r="2" spans="1:11" ht="15" customHeight="1">
      <c r="K2" s="1" t="s">
        <v>33</v>
      </c>
    </row>
    <row r="3" spans="1:11" ht="15" customHeight="1">
      <c r="K3" s="3" t="s">
        <v>34</v>
      </c>
    </row>
    <row r="4" spans="1:11" ht="38.25">
      <c r="A4" s="335" t="s">
        <v>35</v>
      </c>
      <c r="B4" s="335"/>
      <c r="C4" s="335"/>
      <c r="D4" s="335"/>
      <c r="E4" s="335"/>
      <c r="F4" s="335"/>
      <c r="G4" s="335"/>
      <c r="H4" s="335"/>
      <c r="I4" s="4" t="s">
        <v>36</v>
      </c>
      <c r="K4" s="5" t="s">
        <v>79</v>
      </c>
    </row>
    <row r="5" spans="1:11" ht="15" customHeight="1"/>
    <row r="6" spans="1:11" ht="15" customHeight="1"/>
    <row r="7" spans="1:11" ht="20.100000000000001" customHeight="1">
      <c r="A7" s="1" t="s">
        <v>37</v>
      </c>
    </row>
    <row r="8" spans="1:11" ht="15" customHeight="1"/>
    <row r="9" spans="1:11" ht="15" customHeight="1"/>
    <row r="10" spans="1:11" ht="15" customHeight="1"/>
    <row r="11" spans="1:11">
      <c r="B11" s="1" t="s">
        <v>38</v>
      </c>
    </row>
    <row r="14" spans="1:11">
      <c r="A14" s="336" t="s">
        <v>39</v>
      </c>
      <c r="B14" s="336"/>
      <c r="C14" s="336"/>
      <c r="D14" s="336"/>
      <c r="E14" s="336"/>
      <c r="F14" s="336"/>
      <c r="G14" s="336"/>
      <c r="H14" s="336"/>
    </row>
    <row r="17" spans="2:8" ht="20.100000000000001" customHeight="1">
      <c r="B17" s="6" t="s">
        <v>40</v>
      </c>
      <c r="C17" s="6"/>
      <c r="D17" s="341">
        <f>申込書!D17</f>
        <v>0</v>
      </c>
      <c r="E17" s="342"/>
      <c r="F17" s="342"/>
      <c r="G17" s="342"/>
    </row>
    <row r="20" spans="2:8" ht="20.100000000000001" customHeight="1">
      <c r="B20" s="6" t="s">
        <v>41</v>
      </c>
      <c r="C20" s="6"/>
      <c r="D20" s="6">
        <f>申込書!D16</f>
        <v>0</v>
      </c>
      <c r="E20" s="6"/>
      <c r="F20" s="6"/>
      <c r="G20" s="6"/>
    </row>
    <row r="23" spans="2:8" ht="20.100000000000001" customHeight="1">
      <c r="B23" s="6" t="s">
        <v>42</v>
      </c>
      <c r="C23" s="6"/>
      <c r="D23" s="127">
        <f>申込書!D13</f>
        <v>0</v>
      </c>
      <c r="E23" s="6"/>
      <c r="F23" s="6"/>
      <c r="G23" s="6"/>
    </row>
    <row r="27" spans="2:8" s="8" customFormat="1" ht="48.75" customHeight="1">
      <c r="B27" s="7" t="s">
        <v>43</v>
      </c>
      <c r="C27" s="7" t="s">
        <v>44</v>
      </c>
      <c r="D27" s="7" t="s">
        <v>45</v>
      </c>
      <c r="E27" s="7" t="s">
        <v>46</v>
      </c>
      <c r="F27" s="7" t="s">
        <v>47</v>
      </c>
      <c r="G27" s="7" t="s">
        <v>48</v>
      </c>
      <c r="H27" s="7" t="s">
        <v>49</v>
      </c>
    </row>
    <row r="28" spans="2:8" s="8" customFormat="1" ht="48.75" customHeight="1">
      <c r="B28" s="7" t="s">
        <v>50</v>
      </c>
      <c r="C28" s="337">
        <f>搬入明細!D77/1000</f>
        <v>0</v>
      </c>
      <c r="D28" s="338"/>
      <c r="E28" s="338"/>
      <c r="F28" s="339"/>
      <c r="G28" s="9"/>
      <c r="H28" s="9"/>
    </row>
    <row r="29" spans="2:8" ht="20.100000000000001" customHeight="1">
      <c r="G29" s="80" t="s">
        <v>51</v>
      </c>
    </row>
    <row r="31" spans="2:8" ht="20.100000000000001" customHeight="1">
      <c r="F31" s="333"/>
      <c r="G31" s="333"/>
    </row>
    <row r="34" spans="4:9" ht="21.95" customHeight="1">
      <c r="D34" s="6" t="s">
        <v>52</v>
      </c>
      <c r="E34" s="340" t="s">
        <v>53</v>
      </c>
      <c r="F34" s="340"/>
      <c r="G34" s="340"/>
      <c r="H34" s="10" t="s">
        <v>54</v>
      </c>
    </row>
    <row r="37" spans="4:9" ht="21.95" customHeight="1">
      <c r="D37" s="6" t="s">
        <v>55</v>
      </c>
      <c r="E37" s="340" t="s">
        <v>215</v>
      </c>
      <c r="F37" s="340"/>
      <c r="G37" s="340"/>
      <c r="H37" s="6"/>
    </row>
    <row r="38" spans="4:9" ht="9.9499999999999993" customHeight="1">
      <c r="E38" s="79"/>
      <c r="F38" s="79"/>
      <c r="G38" s="79"/>
    </row>
    <row r="39" spans="4:9" ht="18" customHeight="1">
      <c r="H39" s="332" t="s">
        <v>144</v>
      </c>
      <c r="I39" s="332"/>
    </row>
  </sheetData>
  <mergeCells count="9">
    <mergeCell ref="H39:I39"/>
    <mergeCell ref="F31:G31"/>
    <mergeCell ref="H1:I1"/>
    <mergeCell ref="A4:H4"/>
    <mergeCell ref="A14:H14"/>
    <mergeCell ref="C28:F28"/>
    <mergeCell ref="E34:G34"/>
    <mergeCell ref="E37:G37"/>
    <mergeCell ref="D17:G17"/>
  </mergeCells>
  <phoneticPr fontId="1"/>
  <conditionalFormatting sqref="F31:G31">
    <cfRule type="containsBlanks" dxfId="3" priority="1">
      <formula>LEN(TRIM(F31))=0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2110C-549C-40B2-B205-CDFB6100881C}">
  <dimension ref="A1:O28"/>
  <sheetViews>
    <sheetView topLeftCell="A7" zoomScaleNormal="100" workbookViewId="0">
      <selection activeCell="G30" sqref="G30"/>
    </sheetView>
  </sheetViews>
  <sheetFormatPr defaultRowHeight="12"/>
  <cols>
    <col min="1" max="1" width="6.75" style="174" customWidth="1"/>
    <col min="2" max="4" width="8.625" style="174" customWidth="1"/>
    <col min="5" max="7" width="5.25" style="174" customWidth="1"/>
    <col min="8" max="9" width="11.5" style="174" customWidth="1"/>
    <col min="10" max="10" width="14.625" style="174" customWidth="1"/>
    <col min="11" max="11" width="9" style="174"/>
    <col min="12" max="12" width="11.75" style="174" customWidth="1"/>
    <col min="13" max="13" width="9" style="174"/>
    <col min="14" max="14" width="10.375" style="174" customWidth="1"/>
    <col min="15" max="16384" width="9" style="174"/>
  </cols>
  <sheetData>
    <row r="1" spans="1:15" ht="35.1" customHeight="1">
      <c r="A1" s="343" t="s">
        <v>207</v>
      </c>
      <c r="B1" s="343"/>
      <c r="C1" s="343"/>
      <c r="D1" s="343"/>
      <c r="E1" s="343"/>
      <c r="F1" s="343"/>
      <c r="G1" s="343"/>
      <c r="H1" s="343"/>
      <c r="I1" s="343"/>
      <c r="J1" s="343"/>
    </row>
    <row r="2" spans="1:15" ht="18" customHeight="1">
      <c r="A2" s="346"/>
      <c r="B2" s="346"/>
      <c r="C2" s="346"/>
      <c r="D2" s="346"/>
      <c r="E2" s="346"/>
      <c r="F2" s="346"/>
      <c r="G2" s="346"/>
      <c r="H2" s="346"/>
      <c r="I2" s="346"/>
      <c r="J2" s="346"/>
    </row>
    <row r="3" spans="1:15" ht="21.75" customHeight="1">
      <c r="A3" s="348">
        <f>IF(L21=1,申込書!D13,申込書!D22)</f>
        <v>0</v>
      </c>
      <c r="B3" s="348"/>
      <c r="C3" s="348"/>
      <c r="D3" s="174" t="s">
        <v>206</v>
      </c>
    </row>
    <row r="4" spans="1:15" ht="21.75" customHeight="1">
      <c r="A4" s="175"/>
      <c r="B4" s="175"/>
      <c r="C4" s="175"/>
      <c r="D4" s="175"/>
      <c r="E4" s="175"/>
      <c r="G4" s="175"/>
      <c r="I4" s="175" t="s">
        <v>147</v>
      </c>
      <c r="J4" s="175"/>
      <c r="L4" s="209"/>
      <c r="M4" s="209"/>
      <c r="N4" s="209"/>
    </row>
    <row r="5" spans="1:15" ht="21.75" customHeight="1">
      <c r="B5" s="175"/>
      <c r="C5" s="175"/>
      <c r="D5" s="175"/>
      <c r="E5" s="175"/>
      <c r="G5" s="175"/>
      <c r="I5" s="174" t="s">
        <v>208</v>
      </c>
      <c r="J5" s="175"/>
      <c r="L5" s="209"/>
      <c r="M5" s="209"/>
      <c r="N5" s="209"/>
    </row>
    <row r="6" spans="1:15" ht="21.75" customHeight="1">
      <c r="B6" s="175"/>
      <c r="C6" s="175"/>
      <c r="D6" s="175"/>
      <c r="E6" s="175"/>
      <c r="G6" s="175"/>
      <c r="I6" s="175"/>
      <c r="J6" s="175"/>
      <c r="L6" s="209"/>
      <c r="M6" s="209"/>
      <c r="N6" s="209"/>
    </row>
    <row r="7" spans="1:15" ht="21.75" customHeight="1">
      <c r="B7" s="175"/>
      <c r="C7" s="175"/>
      <c r="D7" s="175"/>
      <c r="E7" s="175"/>
      <c r="G7" s="175"/>
      <c r="I7" s="176" t="s">
        <v>117</v>
      </c>
      <c r="L7" s="177"/>
      <c r="M7" s="177"/>
      <c r="N7" s="177"/>
      <c r="O7" s="177"/>
    </row>
    <row r="8" spans="1:15" ht="21.75" customHeight="1">
      <c r="B8" s="175"/>
      <c r="C8" s="175"/>
      <c r="D8" s="175"/>
      <c r="E8" s="175"/>
      <c r="G8" s="175"/>
      <c r="I8" s="176" t="s">
        <v>118</v>
      </c>
      <c r="J8" s="178"/>
      <c r="L8" s="177"/>
      <c r="M8" s="177"/>
      <c r="N8" s="177"/>
      <c r="O8" s="177"/>
    </row>
    <row r="9" spans="1:15" ht="21.75" customHeight="1">
      <c r="B9" s="175"/>
      <c r="C9" s="175"/>
      <c r="D9" s="175"/>
      <c r="E9" s="175"/>
      <c r="G9" s="175"/>
      <c r="I9" s="176" t="s">
        <v>221</v>
      </c>
      <c r="J9" s="178"/>
      <c r="L9" s="177"/>
      <c r="M9" s="177"/>
      <c r="N9" s="177"/>
      <c r="O9" s="177"/>
    </row>
    <row r="10" spans="1:15" ht="21.75" customHeight="1">
      <c r="B10" s="175"/>
      <c r="C10" s="175"/>
      <c r="D10" s="175"/>
      <c r="E10" s="175"/>
      <c r="F10" s="175"/>
      <c r="G10" s="175"/>
      <c r="H10" s="175"/>
      <c r="I10" s="175" t="s">
        <v>216</v>
      </c>
      <c r="J10" s="175"/>
      <c r="L10" s="177"/>
      <c r="M10" s="177"/>
      <c r="N10" s="177"/>
      <c r="O10" s="177"/>
    </row>
    <row r="11" spans="1:15" ht="21.75" customHeight="1">
      <c r="A11" s="179" t="s">
        <v>148</v>
      </c>
      <c r="B11" s="179">
        <f>申込書!D16</f>
        <v>0</v>
      </c>
      <c r="C11" s="179"/>
      <c r="D11" s="179"/>
      <c r="E11" s="179"/>
      <c r="F11" s="179"/>
      <c r="G11" s="179"/>
      <c r="H11" s="179"/>
      <c r="I11" s="179"/>
      <c r="J11" s="179"/>
      <c r="L11" s="177"/>
      <c r="M11" s="177"/>
      <c r="N11" s="177"/>
      <c r="O11" s="177"/>
    </row>
    <row r="12" spans="1:15" ht="21.75" customHeight="1">
      <c r="A12" s="179"/>
      <c r="B12" s="179"/>
      <c r="C12" s="179"/>
      <c r="D12" s="179"/>
      <c r="E12" s="179"/>
      <c r="F12" s="179"/>
      <c r="G12" s="179"/>
      <c r="H12" s="179" t="s">
        <v>222</v>
      </c>
      <c r="I12" s="350"/>
      <c r="J12" s="350"/>
      <c r="L12" s="177"/>
      <c r="M12" s="177"/>
      <c r="N12" s="177"/>
    </row>
    <row r="13" spans="1:15" ht="33" customHeight="1">
      <c r="A13" s="180" t="s">
        <v>149</v>
      </c>
      <c r="C13" s="349">
        <f>J21</f>
        <v>0</v>
      </c>
      <c r="D13" s="349"/>
      <c r="E13" s="179"/>
      <c r="F13" s="179"/>
      <c r="G13" s="179"/>
      <c r="H13" s="179"/>
      <c r="I13" s="179"/>
      <c r="J13" s="179"/>
      <c r="L13" s="210"/>
    </row>
    <row r="14" spans="1:15" ht="0.95" customHeight="1">
      <c r="A14" s="347"/>
      <c r="B14" s="347"/>
      <c r="C14" s="347"/>
      <c r="D14" s="347"/>
      <c r="E14" s="347"/>
      <c r="F14" s="347"/>
      <c r="G14" s="347"/>
      <c r="H14" s="347"/>
      <c r="I14" s="347"/>
      <c r="J14" s="347"/>
    </row>
    <row r="15" spans="1:15" ht="26.1" customHeight="1">
      <c r="A15" s="346"/>
      <c r="B15" s="346"/>
      <c r="C15" s="346"/>
      <c r="D15" s="346"/>
      <c r="E15" s="346"/>
      <c r="F15" s="346"/>
      <c r="G15" s="346"/>
      <c r="H15" s="346"/>
      <c r="I15" s="346"/>
      <c r="J15" s="346"/>
    </row>
    <row r="16" spans="1:15" ht="20.100000000000001" customHeight="1" thickBot="1">
      <c r="A16" s="344" t="s">
        <v>150</v>
      </c>
      <c r="B16" s="344"/>
      <c r="C16" s="344"/>
      <c r="D16" s="344"/>
      <c r="E16" s="344"/>
      <c r="F16" s="344"/>
      <c r="G16" s="344"/>
      <c r="H16" s="181" t="s">
        <v>151</v>
      </c>
      <c r="I16" s="181" t="s">
        <v>152</v>
      </c>
      <c r="J16" s="181" t="s">
        <v>153</v>
      </c>
    </row>
    <row r="17" spans="1:14" ht="22.5" customHeight="1">
      <c r="A17" s="345" t="s">
        <v>195</v>
      </c>
      <c r="B17" s="345"/>
      <c r="C17" s="345"/>
      <c r="D17" s="345"/>
      <c r="E17" s="345"/>
      <c r="F17" s="345"/>
      <c r="G17" s="345"/>
      <c r="H17" s="182">
        <f>申込書!L50</f>
        <v>18</v>
      </c>
      <c r="I17" s="211"/>
      <c r="J17" s="183">
        <f>H17*I17</f>
        <v>0</v>
      </c>
      <c r="L17" s="174" t="b">
        <v>0</v>
      </c>
    </row>
    <row r="18" spans="1:14" ht="22.5" customHeight="1">
      <c r="A18" s="184"/>
      <c r="B18" s="184"/>
      <c r="C18" s="184"/>
      <c r="D18" s="184"/>
      <c r="E18" s="184"/>
      <c r="F18" s="184"/>
      <c r="G18" s="184"/>
      <c r="H18" s="185"/>
      <c r="I18" s="186"/>
      <c r="J18" s="185"/>
    </row>
    <row r="19" spans="1:14" ht="22.5" customHeight="1">
      <c r="A19" s="184"/>
      <c r="B19" s="184"/>
      <c r="C19" s="184"/>
      <c r="D19" s="184"/>
      <c r="E19" s="184"/>
      <c r="F19" s="184"/>
      <c r="G19" s="184"/>
      <c r="H19" s="187" t="s">
        <v>154</v>
      </c>
      <c r="I19" s="188"/>
      <c r="J19" s="189">
        <f>SUM(J17:J18)</f>
        <v>0</v>
      </c>
    </row>
    <row r="20" spans="1:14" ht="22.5" customHeight="1">
      <c r="A20" s="200" t="s">
        <v>217</v>
      </c>
      <c r="B20" s="200"/>
      <c r="C20" s="200"/>
      <c r="D20" s="200"/>
      <c r="E20" s="184"/>
      <c r="F20" s="184"/>
      <c r="G20" s="184"/>
      <c r="H20" s="187" t="s">
        <v>155</v>
      </c>
      <c r="I20" s="188"/>
      <c r="J20" s="190">
        <f>J19*0.1</f>
        <v>0</v>
      </c>
      <c r="L20" s="174">
        <v>0</v>
      </c>
    </row>
    <row r="21" spans="1:14" ht="22.5" customHeight="1">
      <c r="A21" s="207"/>
      <c r="B21" s="201" t="s">
        <v>218</v>
      </c>
      <c r="C21" s="202" t="s">
        <v>219</v>
      </c>
      <c r="D21" s="205" t="s">
        <v>220</v>
      </c>
      <c r="E21" s="184"/>
      <c r="F21" s="184"/>
      <c r="G21" s="184"/>
      <c r="H21" s="187" t="s">
        <v>156</v>
      </c>
      <c r="I21" s="191"/>
      <c r="J21" s="190">
        <f>SUM(J19:J20)</f>
        <v>0</v>
      </c>
      <c r="L21" s="174">
        <v>0</v>
      </c>
    </row>
    <row r="22" spans="1:14" ht="22.5" customHeight="1">
      <c r="A22" s="208">
        <v>0.1</v>
      </c>
      <c r="B22" s="203">
        <f>J19</f>
        <v>0</v>
      </c>
      <c r="C22" s="204">
        <f>J20</f>
        <v>0</v>
      </c>
      <c r="D22" s="206">
        <f>J21</f>
        <v>0</v>
      </c>
      <c r="E22" s="184"/>
      <c r="F22" s="184"/>
      <c r="G22" s="184"/>
    </row>
    <row r="23" spans="1:14" ht="22.5" customHeight="1">
      <c r="A23" s="184"/>
      <c r="B23" s="184"/>
      <c r="C23" s="184"/>
      <c r="D23" s="184"/>
      <c r="E23" s="184"/>
      <c r="F23" s="184"/>
      <c r="G23" s="184"/>
    </row>
    <row r="24" spans="1:14" ht="22.5" customHeight="1">
      <c r="A24" s="184"/>
      <c r="B24" s="184"/>
      <c r="C24" s="184"/>
      <c r="D24" s="184"/>
      <c r="E24" s="184"/>
      <c r="F24" s="184"/>
      <c r="G24" s="184"/>
      <c r="H24" s="186"/>
      <c r="I24" s="186"/>
      <c r="J24" s="186"/>
      <c r="N24" s="174" t="str">
        <f>MID(K23,2,100)</f>
        <v/>
      </c>
    </row>
    <row r="25" spans="1:14" ht="21" customHeight="1"/>
    <row r="26" spans="1:14" ht="37.5" customHeight="1"/>
    <row r="27" spans="1:14" ht="21.75" customHeight="1">
      <c r="A27" s="174" t="s">
        <v>157</v>
      </c>
    </row>
    <row r="28" spans="1:14" ht="37.5" customHeight="1">
      <c r="A28" s="192"/>
      <c r="B28" s="193"/>
      <c r="C28" s="193"/>
      <c r="D28" s="193"/>
      <c r="E28" s="193"/>
      <c r="F28" s="193"/>
      <c r="G28" s="193"/>
      <c r="H28" s="193"/>
      <c r="I28" s="193"/>
      <c r="J28" s="194"/>
    </row>
  </sheetData>
  <mergeCells count="9">
    <mergeCell ref="A1:J1"/>
    <mergeCell ref="A16:G16"/>
    <mergeCell ref="A17:G17"/>
    <mergeCell ref="A2:J2"/>
    <mergeCell ref="A14:J14"/>
    <mergeCell ref="A15:J15"/>
    <mergeCell ref="A3:C3"/>
    <mergeCell ref="C13:D13"/>
    <mergeCell ref="I12:J12"/>
  </mergeCells>
  <phoneticPr fontId="1"/>
  <conditionalFormatting sqref="I12">
    <cfRule type="cellIs" dxfId="2" priority="2" operator="equal">
      <formula>""</formula>
    </cfRule>
  </conditionalFormatting>
  <conditionalFormatting sqref="I17">
    <cfRule type="cellIs" dxfId="1" priority="1" operator="equal">
      <formula>""</formula>
    </cfRule>
  </conditionalFormatting>
  <pageMargins left="0.67" right="0.2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3B5A0-A6C9-4F5C-8F09-D54F8613ABD0}">
  <dimension ref="B1:J27"/>
  <sheetViews>
    <sheetView zoomScale="70" zoomScaleNormal="70" workbookViewId="0">
      <selection activeCell="C11" sqref="C11:D11"/>
    </sheetView>
  </sheetViews>
  <sheetFormatPr defaultRowHeight="30" customHeight="1"/>
  <cols>
    <col min="1" max="1" width="1.625" style="128" customWidth="1"/>
    <col min="2" max="2" width="21.625" style="128" customWidth="1"/>
    <col min="3" max="3" width="8.5" style="128" customWidth="1"/>
    <col min="4" max="8" width="16.625" style="128" customWidth="1"/>
    <col min="9" max="9" width="15.125" style="128" customWidth="1"/>
    <col min="10" max="16384" width="9" style="128"/>
  </cols>
  <sheetData>
    <row r="1" spans="2:9" s="131" customFormat="1" ht="41.25" customHeight="1">
      <c r="B1" s="363" t="s">
        <v>116</v>
      </c>
      <c r="C1" s="363"/>
      <c r="D1" s="363"/>
      <c r="E1" s="363"/>
      <c r="F1" s="363"/>
      <c r="G1" s="363"/>
    </row>
    <row r="2" spans="2:9" s="129" customFormat="1" ht="23.25" customHeight="1">
      <c r="B2" s="132"/>
      <c r="C2" s="133"/>
    </row>
    <row r="3" spans="2:9" s="129" customFormat="1" ht="23.25" customHeight="1">
      <c r="B3" s="222">
        <f>返還請求書!A3</f>
        <v>0</v>
      </c>
      <c r="C3" s="82" t="s">
        <v>206</v>
      </c>
      <c r="D3" s="82"/>
      <c r="E3" s="82"/>
      <c r="F3" s="82"/>
      <c r="G3" s="82"/>
      <c r="H3" s="82"/>
    </row>
    <row r="4" spans="2:9" s="129" customFormat="1" ht="23.25" customHeight="1">
      <c r="B4" s="134"/>
      <c r="C4" s="135"/>
      <c r="D4" s="135"/>
      <c r="E4" s="135"/>
      <c r="F4" s="135" t="s">
        <v>196</v>
      </c>
    </row>
    <row r="5" spans="2:9" s="129" customFormat="1" ht="23.25" customHeight="1">
      <c r="B5" s="134"/>
      <c r="C5" s="135"/>
      <c r="D5" s="135"/>
      <c r="E5" s="135"/>
      <c r="F5" s="135"/>
    </row>
    <row r="6" spans="2:9" s="129" customFormat="1" ht="31.5" customHeight="1">
      <c r="B6" s="136" t="s">
        <v>89</v>
      </c>
      <c r="C6" s="362">
        <f>申込書!D17</f>
        <v>0</v>
      </c>
      <c r="D6" s="362"/>
      <c r="E6" s="362"/>
      <c r="F6" s="137"/>
    </row>
    <row r="7" spans="2:9" s="129" customFormat="1" ht="31.5" customHeight="1">
      <c r="B7" s="136" t="s">
        <v>91</v>
      </c>
      <c r="C7" s="362">
        <f>申込書!D16</f>
        <v>0</v>
      </c>
      <c r="D7" s="362"/>
      <c r="E7" s="362"/>
      <c r="F7" s="138"/>
    </row>
    <row r="8" spans="2:9" s="129" customFormat="1" ht="31.5" customHeight="1">
      <c r="B8" s="134"/>
      <c r="H8" s="139"/>
    </row>
    <row r="9" spans="2:9" s="129" customFormat="1" ht="31.5" customHeight="1">
      <c r="B9" s="140" t="s">
        <v>25</v>
      </c>
      <c r="C9" s="360">
        <f>IF(H11=FALSE,搬入明細!D77,'搬入明細 (単契)'!D95)</f>
        <v>0</v>
      </c>
      <c r="D9" s="361"/>
      <c r="E9" s="141" t="s">
        <v>26</v>
      </c>
      <c r="G9" s="142"/>
    </row>
    <row r="10" spans="2:9" s="129" customFormat="1" ht="31.5" customHeight="1">
      <c r="B10" s="140" t="s">
        <v>28</v>
      </c>
      <c r="C10" s="364">
        <f>IF(H11=FALSE,搬入明細!D78,'搬入明細 (単契)'!D96)</f>
        <v>0</v>
      </c>
      <c r="D10" s="365"/>
      <c r="E10" s="143"/>
      <c r="G10" s="139"/>
      <c r="H10" s="11"/>
      <c r="I10" s="220" t="s">
        <v>228</v>
      </c>
    </row>
    <row r="11" spans="2:9" s="129" customFormat="1" ht="31.5" customHeight="1">
      <c r="B11" s="140" t="s">
        <v>14</v>
      </c>
      <c r="C11" s="351">
        <f>IF(H11=FALSE,搬入明細!H77,'搬入明細 (単契)'!E94)</f>
        <v>0</v>
      </c>
      <c r="D11" s="352"/>
      <c r="E11" s="143"/>
      <c r="G11" s="139"/>
      <c r="H11" s="221" t="b">
        <v>0</v>
      </c>
    </row>
    <row r="12" spans="2:9" s="129" customFormat="1" ht="31.5" customHeight="1">
      <c r="B12" s="140" t="s">
        <v>15</v>
      </c>
      <c r="C12" s="351">
        <f>C11-C10</f>
        <v>0</v>
      </c>
      <c r="D12" s="352"/>
      <c r="E12" s="144" t="str">
        <f>IF(C12&lt;0,"精算（不足金）シートを使ってください","")</f>
        <v/>
      </c>
      <c r="G12" s="139"/>
    </row>
    <row r="13" spans="2:9" s="129" customFormat="1" ht="31.5" customHeight="1"/>
    <row r="14" spans="2:9" s="129" customFormat="1" ht="31.5" customHeight="1">
      <c r="B14" s="134" t="s">
        <v>90</v>
      </c>
    </row>
    <row r="15" spans="2:9" s="129" customFormat="1" ht="31.5" customHeight="1">
      <c r="B15" s="134" t="s">
        <v>16</v>
      </c>
    </row>
    <row r="16" spans="2:9" s="129" customFormat="1" ht="31.5" customHeight="1">
      <c r="B16" s="134" t="s">
        <v>227</v>
      </c>
    </row>
    <row r="17" spans="2:10" s="129" customFormat="1" ht="31.5" customHeight="1">
      <c r="B17" s="134"/>
    </row>
    <row r="18" spans="2:10" s="129" customFormat="1" ht="31.5" customHeight="1">
      <c r="B18" s="134"/>
    </row>
    <row r="19" spans="2:10" s="129" customFormat="1" ht="31.5" customHeight="1">
      <c r="B19" s="212" t="s">
        <v>223</v>
      </c>
    </row>
    <row r="20" spans="2:10" s="129" customFormat="1" ht="19.5" customHeight="1" thickBot="1">
      <c r="B20" s="133"/>
    </row>
    <row r="21" spans="2:10" ht="38.25" customHeight="1" thickBot="1">
      <c r="B21" s="353" t="s">
        <v>112</v>
      </c>
      <c r="C21" s="354"/>
      <c r="D21" s="355"/>
      <c r="E21" s="356"/>
      <c r="F21" s="356"/>
      <c r="G21" s="357"/>
      <c r="H21" s="129"/>
      <c r="I21" s="129"/>
      <c r="J21" s="129"/>
    </row>
    <row r="22" spans="2:10" ht="38.25" customHeight="1" thickBot="1">
      <c r="B22" s="353" t="s">
        <v>17</v>
      </c>
      <c r="C22" s="354"/>
      <c r="D22" s="355"/>
      <c r="E22" s="356"/>
      <c r="F22" s="356"/>
      <c r="G22" s="357"/>
      <c r="H22" s="129"/>
      <c r="I22" s="129"/>
      <c r="J22" s="129"/>
    </row>
    <row r="23" spans="2:10" ht="38.25" customHeight="1" thickBot="1">
      <c r="B23" s="353" t="s">
        <v>18</v>
      </c>
      <c r="C23" s="354"/>
      <c r="D23" s="355" t="s">
        <v>113</v>
      </c>
      <c r="E23" s="356"/>
      <c r="F23" s="356"/>
      <c r="G23" s="357"/>
      <c r="H23" s="129"/>
      <c r="I23" s="129"/>
      <c r="J23" s="129"/>
    </row>
    <row r="24" spans="2:10" ht="38.25" customHeight="1" thickBot="1">
      <c r="B24" s="353" t="s">
        <v>19</v>
      </c>
      <c r="C24" s="354"/>
      <c r="D24" s="355"/>
      <c r="E24" s="356"/>
      <c r="F24" s="356"/>
      <c r="G24" s="357"/>
      <c r="H24" s="129"/>
      <c r="I24" s="129"/>
      <c r="J24" s="129"/>
    </row>
    <row r="25" spans="2:10" ht="38.25" customHeight="1" thickBot="1">
      <c r="B25" s="358" t="s">
        <v>114</v>
      </c>
      <c r="C25" s="359"/>
      <c r="D25" s="355"/>
      <c r="E25" s="356"/>
      <c r="F25" s="356"/>
      <c r="G25" s="357"/>
      <c r="H25" s="129"/>
      <c r="I25" s="129"/>
      <c r="J25" s="129"/>
    </row>
    <row r="26" spans="2:10" ht="38.25" customHeight="1" thickBot="1">
      <c r="B26" s="353" t="s">
        <v>115</v>
      </c>
      <c r="C26" s="354"/>
      <c r="D26" s="355"/>
      <c r="E26" s="356"/>
      <c r="F26" s="356"/>
      <c r="G26" s="357"/>
      <c r="H26" s="129"/>
      <c r="I26" s="129"/>
      <c r="J26" s="129"/>
    </row>
    <row r="27" spans="2:10" ht="30" customHeight="1">
      <c r="H27" s="129"/>
      <c r="I27" s="129"/>
      <c r="J27" s="129"/>
    </row>
  </sheetData>
  <sheetProtection selectLockedCells="1"/>
  <mergeCells count="19">
    <mergeCell ref="C9:D9"/>
    <mergeCell ref="C7:E7"/>
    <mergeCell ref="C6:E6"/>
    <mergeCell ref="B1:G1"/>
    <mergeCell ref="C10:D10"/>
    <mergeCell ref="C11:D11"/>
    <mergeCell ref="C12:D12"/>
    <mergeCell ref="B21:C21"/>
    <mergeCell ref="B22:C22"/>
    <mergeCell ref="B26:C26"/>
    <mergeCell ref="D21:G21"/>
    <mergeCell ref="D22:G22"/>
    <mergeCell ref="D23:G23"/>
    <mergeCell ref="D24:G24"/>
    <mergeCell ref="D25:G25"/>
    <mergeCell ref="D26:G26"/>
    <mergeCell ref="B23:C23"/>
    <mergeCell ref="B24:C24"/>
    <mergeCell ref="B25:C25"/>
  </mergeCells>
  <phoneticPr fontId="1"/>
  <dataValidations count="2">
    <dataValidation type="whole" imeMode="halfAlpha" operator="greaterThanOrEqual" allowBlank="1" showInputMessage="1" showErrorMessage="1" errorTitle="数字" error="数字を入力してください。" sqref="D24:G24" xr:uid="{1B6AA4E7-385D-4870-AE2F-91E59F66FFFA}">
      <formula1>1</formula1>
    </dataValidation>
    <dataValidation imeMode="halfKatakana" allowBlank="1" showInputMessage="1" showErrorMessage="1" sqref="D25:G25" xr:uid="{65AB1970-C112-4BDA-BF07-D5F3DD29EE30}"/>
  </dataValidations>
  <printOptions horizontalCentered="1"/>
  <pageMargins left="0.62992125984251968" right="0.47244094488188981" top="0.74803149606299213" bottom="0.74803149606299213" header="0.31496062992125984" footer="0.31496062992125984"/>
  <pageSetup paperSize="9" scale="88" orientation="portrait" r:id="rId1"/>
  <colBreaks count="1" manualBreakCount="1">
    <brk id="7" max="24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9" r:id="rId4" name="Option Button 3">
              <controlPr defaultSize="0" autoFill="0" autoLine="0" autoPict="0">
                <anchor moveWithCells="1">
                  <from>
                    <xdr:col>3</xdr:col>
                    <xdr:colOff>228600</xdr:colOff>
                    <xdr:row>22</xdr:row>
                    <xdr:rowOff>9525</xdr:rowOff>
                  </from>
                  <to>
                    <xdr:col>3</xdr:col>
                    <xdr:colOff>542925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0" r:id="rId5" name="Option Button 4">
              <controlPr defaultSize="0" autoFill="0" autoLine="0" autoPict="0">
                <anchor moveWithCells="1">
                  <from>
                    <xdr:col>3</xdr:col>
                    <xdr:colOff>1143000</xdr:colOff>
                    <xdr:row>22</xdr:row>
                    <xdr:rowOff>0</xdr:rowOff>
                  </from>
                  <to>
                    <xdr:col>4</xdr:col>
                    <xdr:colOff>219075</xdr:colOff>
                    <xdr:row>22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1" r:id="rId6" name="Check Box 5">
              <controlPr defaultSize="0" autoFill="0" autoLine="0" autoPict="0">
                <anchor moveWithCells="1">
                  <from>
                    <xdr:col>7</xdr:col>
                    <xdr:colOff>542925</xdr:colOff>
                    <xdr:row>9</xdr:row>
                    <xdr:rowOff>19050</xdr:rowOff>
                  </from>
                  <to>
                    <xdr:col>7</xdr:col>
                    <xdr:colOff>847725</xdr:colOff>
                    <xdr:row>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795DF-8C77-4576-8E64-DDCD7C0024E8}">
  <dimension ref="A1:G100"/>
  <sheetViews>
    <sheetView zoomScale="90" zoomScaleNormal="90" workbookViewId="0">
      <selection activeCell="H14" sqref="H14"/>
    </sheetView>
  </sheetViews>
  <sheetFormatPr defaultRowHeight="18.75"/>
  <cols>
    <col min="1" max="1" width="23" style="12" customWidth="1"/>
    <col min="2" max="4" width="13.375" style="12" customWidth="1"/>
    <col min="5" max="5" width="12.25" style="12" customWidth="1"/>
    <col min="6" max="6" width="9.375" style="12" customWidth="1"/>
    <col min="7" max="7" width="10.375" style="12" customWidth="1"/>
    <col min="8" max="16384" width="9" style="12"/>
  </cols>
  <sheetData>
    <row r="1" spans="1:7" ht="36" customHeight="1" thickBot="1">
      <c r="B1" s="369" t="s">
        <v>105</v>
      </c>
      <c r="C1" s="369"/>
      <c r="D1" s="369"/>
      <c r="E1" s="151"/>
      <c r="F1" s="37"/>
    </row>
    <row r="2" spans="1:7" ht="18.75" customHeight="1" thickTop="1">
      <c r="A2" s="12" t="s">
        <v>127</v>
      </c>
      <c r="B2" s="43" t="s">
        <v>4</v>
      </c>
      <c r="C2" s="114" t="s">
        <v>27</v>
      </c>
      <c r="D2" s="45" t="s">
        <v>13</v>
      </c>
      <c r="E2" s="152" t="s">
        <v>5</v>
      </c>
    </row>
    <row r="3" spans="1:7" ht="20.100000000000001" customHeight="1">
      <c r="A3" s="155"/>
      <c r="B3" s="115"/>
      <c r="C3" s="156"/>
      <c r="D3" s="157"/>
      <c r="E3" s="158"/>
    </row>
    <row r="4" spans="1:7" ht="20.100000000000001" customHeight="1">
      <c r="A4" s="155"/>
      <c r="B4" s="121"/>
      <c r="C4" s="122"/>
      <c r="D4" s="123"/>
      <c r="E4" s="159"/>
    </row>
    <row r="5" spans="1:7" ht="20.100000000000001" customHeight="1">
      <c r="A5" s="155"/>
      <c r="B5" s="121"/>
      <c r="C5" s="122"/>
      <c r="D5" s="123"/>
      <c r="E5" s="124"/>
    </row>
    <row r="6" spans="1:7" ht="20.100000000000001" customHeight="1">
      <c r="A6" s="155"/>
      <c r="B6" s="121"/>
      <c r="C6" s="122"/>
      <c r="D6" s="123"/>
      <c r="E6" s="159"/>
    </row>
    <row r="7" spans="1:7" ht="20.100000000000001" customHeight="1">
      <c r="A7" s="155"/>
      <c r="B7" s="121"/>
      <c r="C7" s="122"/>
      <c r="D7" s="123"/>
      <c r="E7" s="159"/>
    </row>
    <row r="8" spans="1:7" ht="20.100000000000001" customHeight="1">
      <c r="A8" s="155"/>
      <c r="B8" s="121"/>
      <c r="C8" s="122"/>
      <c r="D8" s="123"/>
      <c r="E8" s="159"/>
    </row>
    <row r="9" spans="1:7" ht="20.100000000000001" customHeight="1">
      <c r="A9" s="155"/>
      <c r="B9" s="121"/>
      <c r="C9" s="122"/>
      <c r="D9" s="123"/>
      <c r="E9" s="159"/>
    </row>
    <row r="10" spans="1:7" ht="20.100000000000001" customHeight="1">
      <c r="A10" s="155"/>
      <c r="B10" s="121"/>
      <c r="C10" s="122"/>
      <c r="D10" s="123"/>
      <c r="E10" s="159"/>
    </row>
    <row r="11" spans="1:7" ht="20.100000000000001" customHeight="1">
      <c r="A11" s="155"/>
      <c r="B11" s="121"/>
      <c r="C11" s="122"/>
      <c r="D11" s="123"/>
      <c r="E11" s="159"/>
      <c r="G11" s="48"/>
    </row>
    <row r="12" spans="1:7" ht="20.100000000000001" customHeight="1">
      <c r="A12" s="155"/>
      <c r="B12" s="121"/>
      <c r="C12" s="122"/>
      <c r="D12" s="123"/>
      <c r="E12" s="159"/>
      <c r="G12" s="49"/>
    </row>
    <row r="13" spans="1:7" ht="20.100000000000001" customHeight="1">
      <c r="A13" s="155"/>
      <c r="B13" s="121"/>
      <c r="C13" s="122"/>
      <c r="D13" s="123"/>
      <c r="E13" s="159"/>
    </row>
    <row r="14" spans="1:7" ht="20.100000000000001" customHeight="1">
      <c r="A14" s="155"/>
      <c r="B14" s="121"/>
      <c r="C14" s="122"/>
      <c r="D14" s="123"/>
      <c r="E14" s="159"/>
    </row>
    <row r="15" spans="1:7" ht="20.100000000000001" customHeight="1">
      <c r="A15" s="155"/>
      <c r="B15" s="121"/>
      <c r="C15" s="122"/>
      <c r="D15" s="123"/>
      <c r="E15" s="159"/>
    </row>
    <row r="16" spans="1:7" ht="20.100000000000001" customHeight="1">
      <c r="A16" s="155"/>
      <c r="B16" s="121"/>
      <c r="C16" s="122"/>
      <c r="D16" s="123"/>
      <c r="E16" s="159"/>
    </row>
    <row r="17" spans="1:5" ht="20.100000000000001" customHeight="1">
      <c r="A17" s="155"/>
      <c r="B17" s="121"/>
      <c r="C17" s="122"/>
      <c r="D17" s="123"/>
      <c r="E17" s="159"/>
    </row>
    <row r="18" spans="1:5" ht="20.100000000000001" customHeight="1">
      <c r="A18" s="155"/>
      <c r="B18" s="121"/>
      <c r="C18" s="122"/>
      <c r="D18" s="123"/>
      <c r="E18" s="159"/>
    </row>
    <row r="19" spans="1:5" ht="20.100000000000001" customHeight="1">
      <c r="A19" s="155"/>
      <c r="B19" s="121"/>
      <c r="C19" s="122"/>
      <c r="D19" s="123"/>
      <c r="E19" s="159"/>
    </row>
    <row r="20" spans="1:5" ht="20.100000000000001" customHeight="1">
      <c r="A20" s="155"/>
      <c r="B20" s="121"/>
      <c r="C20" s="122"/>
      <c r="D20" s="123"/>
      <c r="E20" s="159"/>
    </row>
    <row r="21" spans="1:5" ht="20.100000000000001" customHeight="1">
      <c r="A21" s="155"/>
      <c r="B21" s="121"/>
      <c r="C21" s="122"/>
      <c r="D21" s="123"/>
      <c r="E21" s="159"/>
    </row>
    <row r="22" spans="1:5" ht="20.100000000000001" customHeight="1">
      <c r="A22" s="155"/>
      <c r="B22" s="121"/>
      <c r="C22" s="122"/>
      <c r="D22" s="123"/>
      <c r="E22" s="159"/>
    </row>
    <row r="23" spans="1:5" ht="20.100000000000001" customHeight="1">
      <c r="A23" s="155"/>
      <c r="B23" s="121"/>
      <c r="C23" s="125"/>
      <c r="D23" s="123"/>
      <c r="E23" s="159"/>
    </row>
    <row r="24" spans="1:5" ht="20.100000000000001" customHeight="1">
      <c r="A24" s="155"/>
      <c r="B24" s="121"/>
      <c r="C24" s="125"/>
      <c r="D24" s="123"/>
      <c r="E24" s="159"/>
    </row>
    <row r="25" spans="1:5" ht="20.100000000000001" customHeight="1">
      <c r="A25" s="155"/>
      <c r="B25" s="121"/>
      <c r="C25" s="125"/>
      <c r="D25" s="123"/>
      <c r="E25" s="159"/>
    </row>
    <row r="26" spans="1:5" ht="20.100000000000001" customHeight="1">
      <c r="A26" s="155"/>
      <c r="B26" s="121"/>
      <c r="C26" s="125"/>
      <c r="D26" s="123"/>
      <c r="E26" s="159"/>
    </row>
    <row r="27" spans="1:5" ht="20.100000000000001" customHeight="1">
      <c r="A27" s="155"/>
      <c r="B27" s="121"/>
      <c r="C27" s="125"/>
      <c r="D27" s="123"/>
      <c r="E27" s="159"/>
    </row>
    <row r="28" spans="1:5" ht="20.100000000000001" customHeight="1">
      <c r="A28" s="155"/>
      <c r="B28" s="121"/>
      <c r="C28" s="125"/>
      <c r="D28" s="123"/>
      <c r="E28" s="159"/>
    </row>
    <row r="29" spans="1:5" ht="20.100000000000001" customHeight="1">
      <c r="A29" s="155"/>
      <c r="B29" s="121"/>
      <c r="C29" s="125"/>
      <c r="D29" s="123"/>
      <c r="E29" s="159"/>
    </row>
    <row r="30" spans="1:5" ht="20.100000000000001" customHeight="1">
      <c r="A30" s="155"/>
      <c r="B30" s="121"/>
      <c r="C30" s="125"/>
      <c r="D30" s="123"/>
      <c r="E30" s="159"/>
    </row>
    <row r="31" spans="1:5" ht="20.100000000000001" customHeight="1">
      <c r="A31" s="155"/>
      <c r="B31" s="121"/>
      <c r="C31" s="125"/>
      <c r="D31" s="123"/>
      <c r="E31" s="159"/>
    </row>
    <row r="32" spans="1:5" ht="20.100000000000001" customHeight="1">
      <c r="A32" s="155"/>
      <c r="B32" s="121"/>
      <c r="C32" s="125"/>
      <c r="D32" s="123"/>
      <c r="E32" s="159"/>
    </row>
    <row r="33" spans="1:7" ht="20.100000000000001" customHeight="1">
      <c r="A33" s="155"/>
      <c r="B33" s="121"/>
      <c r="C33" s="125"/>
      <c r="D33" s="123"/>
      <c r="E33" s="159"/>
    </row>
    <row r="34" spans="1:7" ht="20.100000000000001" customHeight="1">
      <c r="A34" s="155"/>
      <c r="B34" s="121"/>
      <c r="C34" s="125"/>
      <c r="D34" s="123"/>
      <c r="E34" s="159"/>
    </row>
    <row r="35" spans="1:7" ht="20.100000000000001" customHeight="1">
      <c r="A35" s="155"/>
      <c r="B35" s="121"/>
      <c r="C35" s="125"/>
      <c r="D35" s="123"/>
      <c r="E35" s="159"/>
    </row>
    <row r="36" spans="1:7" ht="20.100000000000001" customHeight="1">
      <c r="A36" s="155"/>
      <c r="B36" s="121"/>
      <c r="C36" s="125"/>
      <c r="D36" s="123"/>
      <c r="E36" s="159"/>
    </row>
    <row r="37" spans="1:7" ht="20.100000000000001" customHeight="1">
      <c r="A37" s="155"/>
      <c r="B37" s="121"/>
      <c r="C37" s="125"/>
      <c r="D37" s="123"/>
      <c r="E37" s="159"/>
    </row>
    <row r="38" spans="1:7" ht="20.100000000000001" customHeight="1">
      <c r="A38" s="155"/>
      <c r="B38" s="121"/>
      <c r="C38" s="122"/>
      <c r="D38" s="123"/>
      <c r="E38" s="160"/>
    </row>
    <row r="39" spans="1:7" ht="20.100000000000001" customHeight="1">
      <c r="A39" s="155"/>
      <c r="B39" s="121"/>
      <c r="C39" s="122"/>
      <c r="D39" s="123"/>
      <c r="E39" s="160"/>
    </row>
    <row r="40" spans="1:7" ht="20.100000000000001" customHeight="1">
      <c r="A40" s="155"/>
      <c r="B40" s="121"/>
      <c r="C40" s="122"/>
      <c r="D40" s="123"/>
      <c r="E40" s="160"/>
    </row>
    <row r="41" spans="1:7" ht="20.100000000000001" customHeight="1">
      <c r="A41" s="155"/>
      <c r="B41" s="121"/>
      <c r="C41" s="122"/>
      <c r="D41" s="123"/>
      <c r="E41" s="160"/>
      <c r="G41" s="48"/>
    </row>
    <row r="42" spans="1:7" ht="20.100000000000001" customHeight="1">
      <c r="A42" s="155"/>
      <c r="B42" s="121"/>
      <c r="C42" s="122"/>
      <c r="D42" s="123"/>
      <c r="E42" s="160"/>
      <c r="G42" s="49"/>
    </row>
    <row r="43" spans="1:7" ht="20.100000000000001" customHeight="1">
      <c r="A43" s="155"/>
      <c r="B43" s="121"/>
      <c r="C43" s="122"/>
      <c r="D43" s="123"/>
      <c r="E43" s="124"/>
    </row>
    <row r="44" spans="1:7" ht="20.100000000000001" customHeight="1">
      <c r="A44" s="155"/>
      <c r="B44" s="121"/>
      <c r="C44" s="122"/>
      <c r="D44" s="123"/>
      <c r="E44" s="160"/>
    </row>
    <row r="45" spans="1:7" ht="20.100000000000001" customHeight="1">
      <c r="A45" s="155"/>
      <c r="B45" s="121"/>
      <c r="C45" s="122"/>
      <c r="D45" s="123"/>
      <c r="E45" s="160"/>
    </row>
    <row r="46" spans="1:7" ht="20.100000000000001" customHeight="1">
      <c r="A46" s="155"/>
      <c r="B46" s="121"/>
      <c r="C46" s="122"/>
      <c r="D46" s="123"/>
      <c r="E46" s="160"/>
    </row>
    <row r="47" spans="1:7" ht="20.100000000000001" customHeight="1">
      <c r="A47" s="155"/>
      <c r="B47" s="121"/>
      <c r="C47" s="122"/>
      <c r="D47" s="123"/>
      <c r="E47" s="160"/>
    </row>
    <row r="48" spans="1:7" ht="20.100000000000001" customHeight="1">
      <c r="A48" s="155"/>
      <c r="B48" s="121"/>
      <c r="C48" s="122"/>
      <c r="D48" s="123"/>
      <c r="E48" s="160"/>
    </row>
    <row r="49" spans="1:5" ht="20.100000000000001" customHeight="1">
      <c r="A49" s="155"/>
      <c r="B49" s="121"/>
      <c r="C49" s="122"/>
      <c r="D49" s="123"/>
      <c r="E49" s="160"/>
    </row>
    <row r="50" spans="1:5" ht="20.100000000000001" customHeight="1">
      <c r="A50" s="155"/>
      <c r="B50" s="121"/>
      <c r="C50" s="122"/>
      <c r="D50" s="123"/>
      <c r="E50" s="160"/>
    </row>
    <row r="51" spans="1:5" ht="20.100000000000001" customHeight="1">
      <c r="A51" s="155"/>
      <c r="B51" s="121"/>
      <c r="C51" s="122"/>
      <c r="D51" s="123"/>
      <c r="E51" s="160"/>
    </row>
    <row r="52" spans="1:5" ht="20.100000000000001" customHeight="1">
      <c r="A52" s="155"/>
      <c r="B52" s="121"/>
      <c r="C52" s="122"/>
      <c r="D52" s="123"/>
      <c r="E52" s="160"/>
    </row>
    <row r="53" spans="1:5" ht="20.100000000000001" customHeight="1">
      <c r="A53" s="155"/>
      <c r="B53" s="121"/>
      <c r="C53" s="125"/>
      <c r="D53" s="123"/>
      <c r="E53" s="160"/>
    </row>
    <row r="54" spans="1:5" ht="20.100000000000001" customHeight="1">
      <c r="A54" s="155"/>
      <c r="B54" s="121"/>
      <c r="C54" s="125"/>
      <c r="D54" s="123"/>
      <c r="E54" s="160"/>
    </row>
    <row r="55" spans="1:5" ht="20.100000000000001" customHeight="1">
      <c r="A55" s="155"/>
      <c r="B55" s="121"/>
      <c r="C55" s="125"/>
      <c r="D55" s="123"/>
      <c r="E55" s="160"/>
    </row>
    <row r="56" spans="1:5" ht="20.100000000000001" customHeight="1">
      <c r="A56" s="155"/>
      <c r="B56" s="121"/>
      <c r="C56" s="125"/>
      <c r="D56" s="123"/>
      <c r="E56" s="160"/>
    </row>
    <row r="57" spans="1:5" ht="20.100000000000001" customHeight="1">
      <c r="A57" s="155"/>
      <c r="B57" s="121"/>
      <c r="C57" s="125"/>
      <c r="D57" s="123"/>
      <c r="E57" s="160"/>
    </row>
    <row r="58" spans="1:5" ht="20.100000000000001" customHeight="1">
      <c r="A58" s="155"/>
      <c r="B58" s="121"/>
      <c r="C58" s="125"/>
      <c r="D58" s="123"/>
      <c r="E58" s="160"/>
    </row>
    <row r="59" spans="1:5" ht="20.100000000000001" customHeight="1">
      <c r="A59" s="155"/>
      <c r="B59" s="121"/>
      <c r="C59" s="125"/>
      <c r="D59" s="123"/>
      <c r="E59" s="160"/>
    </row>
    <row r="60" spans="1:5" ht="20.100000000000001" customHeight="1">
      <c r="A60" s="155"/>
      <c r="B60" s="121"/>
      <c r="C60" s="125"/>
      <c r="D60" s="123"/>
      <c r="E60" s="160"/>
    </row>
    <row r="61" spans="1:5" ht="20.100000000000001" customHeight="1">
      <c r="A61" s="155"/>
      <c r="B61" s="121"/>
      <c r="C61" s="125"/>
      <c r="D61" s="123"/>
      <c r="E61" s="160"/>
    </row>
    <row r="62" spans="1:5" ht="20.100000000000001" customHeight="1">
      <c r="A62" s="155"/>
      <c r="B62" s="121"/>
      <c r="C62" s="125"/>
      <c r="D62" s="123"/>
      <c r="E62" s="160"/>
    </row>
    <row r="63" spans="1:5" ht="20.100000000000001" customHeight="1">
      <c r="A63" s="155"/>
      <c r="B63" s="121"/>
      <c r="C63" s="125"/>
      <c r="D63" s="123"/>
      <c r="E63" s="160"/>
    </row>
    <row r="64" spans="1:5" ht="20.100000000000001" customHeight="1">
      <c r="A64" s="155"/>
      <c r="B64" s="121"/>
      <c r="C64" s="125"/>
      <c r="D64" s="123"/>
      <c r="E64" s="160"/>
    </row>
    <row r="65" spans="1:7" ht="20.100000000000001" customHeight="1">
      <c r="A65" s="155"/>
      <c r="B65" s="121"/>
      <c r="C65" s="125"/>
      <c r="D65" s="123"/>
      <c r="E65" s="160"/>
    </row>
    <row r="66" spans="1:7" ht="20.100000000000001" customHeight="1">
      <c r="A66" s="155"/>
      <c r="B66" s="121"/>
      <c r="C66" s="122"/>
      <c r="D66" s="123"/>
      <c r="E66" s="160"/>
    </row>
    <row r="67" spans="1:7" ht="20.100000000000001" customHeight="1">
      <c r="A67" s="155"/>
      <c r="B67" s="121"/>
      <c r="C67" s="122"/>
      <c r="D67" s="123"/>
      <c r="E67" s="160"/>
    </row>
    <row r="68" spans="1:7" ht="20.100000000000001" customHeight="1">
      <c r="A68" s="155"/>
      <c r="B68" s="121"/>
      <c r="C68" s="122"/>
      <c r="D68" s="123"/>
      <c r="E68" s="160"/>
      <c r="G68" s="48"/>
    </row>
    <row r="69" spans="1:7" ht="20.100000000000001" customHeight="1">
      <c r="A69" s="155"/>
      <c r="B69" s="121"/>
      <c r="C69" s="122"/>
      <c r="D69" s="123"/>
      <c r="E69" s="160"/>
    </row>
    <row r="70" spans="1:7" ht="20.100000000000001" customHeight="1">
      <c r="A70" s="155"/>
      <c r="B70" s="121"/>
      <c r="C70" s="122"/>
      <c r="D70" s="123"/>
      <c r="E70" s="160"/>
    </row>
    <row r="71" spans="1:7" ht="20.100000000000001" customHeight="1">
      <c r="A71" s="155"/>
      <c r="B71" s="121"/>
      <c r="C71" s="122"/>
      <c r="D71" s="123"/>
      <c r="E71" s="160"/>
    </row>
    <row r="72" spans="1:7" ht="20.100000000000001" customHeight="1">
      <c r="A72" s="155"/>
      <c r="B72" s="121"/>
      <c r="C72" s="122"/>
      <c r="D72" s="123"/>
      <c r="E72" s="160"/>
    </row>
    <row r="73" spans="1:7" ht="20.100000000000001" customHeight="1">
      <c r="A73" s="155"/>
      <c r="B73" s="121"/>
      <c r="C73" s="122"/>
      <c r="D73" s="123"/>
      <c r="E73" s="160"/>
    </row>
    <row r="74" spans="1:7" ht="20.100000000000001" customHeight="1">
      <c r="A74" s="155"/>
      <c r="B74" s="121"/>
      <c r="C74" s="122"/>
      <c r="D74" s="123"/>
      <c r="E74" s="160"/>
    </row>
    <row r="75" spans="1:7" ht="20.100000000000001" customHeight="1">
      <c r="A75" s="155"/>
      <c r="B75" s="121"/>
      <c r="C75" s="122"/>
      <c r="D75" s="123"/>
      <c r="E75" s="160"/>
    </row>
    <row r="76" spans="1:7" ht="20.100000000000001" customHeight="1">
      <c r="A76" s="155"/>
      <c r="B76" s="121"/>
      <c r="C76" s="122"/>
      <c r="D76" s="123"/>
      <c r="E76" s="160"/>
    </row>
    <row r="77" spans="1:7" ht="20.100000000000001" customHeight="1">
      <c r="A77" s="155"/>
      <c r="B77" s="121"/>
      <c r="C77" s="122"/>
      <c r="D77" s="123"/>
      <c r="E77" s="160"/>
    </row>
    <row r="78" spans="1:7" ht="20.100000000000001" customHeight="1">
      <c r="A78" s="155"/>
      <c r="B78" s="121"/>
      <c r="C78" s="122"/>
      <c r="D78" s="123"/>
      <c r="E78" s="160"/>
    </row>
    <row r="79" spans="1:7" ht="20.100000000000001" customHeight="1">
      <c r="A79" s="155"/>
      <c r="B79" s="121"/>
      <c r="C79" s="122"/>
      <c r="D79" s="123"/>
      <c r="E79" s="160"/>
    </row>
    <row r="80" spans="1:7" ht="20.100000000000001" customHeight="1">
      <c r="A80" s="155"/>
      <c r="B80" s="121"/>
      <c r="C80" s="122"/>
      <c r="D80" s="123"/>
      <c r="E80" s="160"/>
    </row>
    <row r="81" spans="1:5" ht="20.100000000000001" customHeight="1">
      <c r="A81" s="155"/>
      <c r="B81" s="121"/>
      <c r="C81" s="122"/>
      <c r="D81" s="123"/>
      <c r="E81" s="160"/>
    </row>
    <row r="82" spans="1:5" ht="20.100000000000001" customHeight="1">
      <c r="A82" s="155"/>
      <c r="B82" s="121"/>
      <c r="C82" s="122"/>
      <c r="D82" s="123"/>
      <c r="E82" s="160"/>
    </row>
    <row r="83" spans="1:5" ht="20.100000000000001" customHeight="1">
      <c r="A83" s="155"/>
      <c r="B83" s="121"/>
      <c r="C83" s="125"/>
      <c r="D83" s="123"/>
      <c r="E83" s="160"/>
    </row>
    <row r="84" spans="1:5" ht="20.100000000000001" customHeight="1">
      <c r="A84" s="155"/>
      <c r="B84" s="121"/>
      <c r="C84" s="125"/>
      <c r="D84" s="123"/>
      <c r="E84" s="160"/>
    </row>
    <row r="85" spans="1:5" ht="20.100000000000001" customHeight="1">
      <c r="A85" s="155"/>
      <c r="B85" s="121"/>
      <c r="C85" s="125"/>
      <c r="D85" s="123"/>
      <c r="E85" s="160"/>
    </row>
    <row r="86" spans="1:5" ht="20.100000000000001" customHeight="1">
      <c r="A86" s="155"/>
      <c r="B86" s="121"/>
      <c r="C86" s="125"/>
      <c r="D86" s="123"/>
      <c r="E86" s="160"/>
    </row>
    <row r="87" spans="1:5" ht="20.100000000000001" customHeight="1">
      <c r="A87" s="155"/>
      <c r="B87" s="121"/>
      <c r="C87" s="125"/>
      <c r="D87" s="123"/>
      <c r="E87" s="160"/>
    </row>
    <row r="88" spans="1:5" ht="20.100000000000001" customHeight="1">
      <c r="A88" s="155"/>
      <c r="B88" s="121"/>
      <c r="C88" s="125"/>
      <c r="D88" s="123"/>
      <c r="E88" s="160"/>
    </row>
    <row r="89" spans="1:5" ht="20.100000000000001" customHeight="1">
      <c r="A89" s="155"/>
      <c r="B89" s="121"/>
      <c r="C89" s="125"/>
      <c r="D89" s="123"/>
      <c r="E89" s="160"/>
    </row>
    <row r="90" spans="1:5" ht="20.100000000000001" customHeight="1">
      <c r="A90" s="155"/>
      <c r="B90" s="121"/>
      <c r="C90" s="125"/>
      <c r="D90" s="123"/>
      <c r="E90" s="160"/>
    </row>
    <row r="91" spans="1:5" ht="20.100000000000001" customHeight="1">
      <c r="A91" s="155"/>
      <c r="B91" s="121"/>
      <c r="C91" s="125"/>
      <c r="D91" s="123"/>
      <c r="E91" s="160"/>
    </row>
    <row r="92" spans="1:5" ht="20.100000000000001" customHeight="1">
      <c r="A92" s="155"/>
      <c r="B92" s="121"/>
      <c r="C92" s="125"/>
      <c r="D92" s="123"/>
      <c r="E92" s="160"/>
    </row>
    <row r="93" spans="1:5" ht="21.75" customHeight="1">
      <c r="A93" s="155"/>
      <c r="B93" s="121"/>
      <c r="C93" s="125"/>
      <c r="D93" s="123"/>
      <c r="E93" s="160"/>
    </row>
    <row r="94" spans="1:5" ht="21.75" customHeight="1">
      <c r="B94" s="370" t="s">
        <v>6</v>
      </c>
      <c r="C94" s="371"/>
      <c r="D94" s="153">
        <f>SUBTOTAL(9,D3:D93)</f>
        <v>0</v>
      </c>
      <c r="E94" s="154">
        <f>SUBTOTAL(9,E3:E93)</f>
        <v>0</v>
      </c>
    </row>
    <row r="95" spans="1:5">
      <c r="B95" s="372" t="s">
        <v>20</v>
      </c>
      <c r="C95" s="373"/>
      <c r="D95" s="374">
        <f>SUM(D3:D93)</f>
        <v>0</v>
      </c>
      <c r="E95" s="375"/>
    </row>
    <row r="96" spans="1:5" ht="19.5" thickBot="1">
      <c r="B96" s="366" t="s">
        <v>29</v>
      </c>
      <c r="C96" s="367"/>
      <c r="D96" s="368">
        <f>ROUNDDOWN(D95*18,0)*110%</f>
        <v>0</v>
      </c>
      <c r="E96" s="299"/>
    </row>
    <row r="97" spans="1:1" ht="19.5" thickTop="1"/>
    <row r="100" spans="1:1">
      <c r="A100" s="12" t="str">
        <f ca="1">IF(COUNTA(A3:A93)=SUBTOTAL(3,A3:A93),"",LOOKUP(1,1/SUBTOTAL(3,INDIRECT("A"&amp;ROW(A3:A93))),A3:A93))</f>
        <v/>
      </c>
    </row>
  </sheetData>
  <sheetProtection selectLockedCells="1" autoFilter="0" selectUnlockedCells="1"/>
  <mergeCells count="6">
    <mergeCell ref="B96:C96"/>
    <mergeCell ref="D96:E96"/>
    <mergeCell ref="B1:D1"/>
    <mergeCell ref="B94:C94"/>
    <mergeCell ref="B95:C95"/>
    <mergeCell ref="D95:E95"/>
  </mergeCells>
  <phoneticPr fontId="1"/>
  <dataValidations count="1">
    <dataValidation type="custom" errorStyle="information" allowBlank="1" showInputMessage="1" showErrorMessage="1" errorTitle="搬入量超え" error="搬入量が超えています。_x000a_金額がマイナスです。" sqref="D3:D93" xr:uid="{E03BB117-D3D1-48DD-89AF-7C179983AA06}">
      <formula1>($E$94-$D$96)&gt;=0</formula1>
    </dataValidation>
  </dataValidations>
  <printOptions horizontalCentered="1"/>
  <pageMargins left="0.39370078740157483" right="0.39370078740157483" top="0.98425196850393704" bottom="0.51181102362204722" header="0.51181102362204722" footer="0.23622047244094491"/>
  <pageSetup paperSize="9" orientation="portrait" r:id="rId1"/>
  <headerFooter alignWithMargins="0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w E A A B Q S w M E F A A C A A g A 7 4 E W V Q 1 Z O X 2 l A A A A 9 g A A A B I A H A B D b 2 5 m a W c v U G F j a 2 F n Z S 5 4 b W w g o h g A K K A U A A A A A A A A A A A A A A A A A A A A A A A A A A A A h Y + x D o I w G I R f h X S n L X X Q k J 8 y u B l J S E y M a 1 M q F K E Y W i z v 5 u A j + Q p i F H V z v L v v k r v 7 9 Q b p 2 D b B R f V W d y Z B E a Y o U E Z 2 h T Z l g g Z 3 D F c o 5 Z A L e R K l C i b Y 2 H i 0 O k G V c + e Y E O 8 9 9 g v c 9 S V h l E b k k G 1 3 s l K t C L W x T h i p 0 K d V / G 8 h D v v X G M 5 w R J e Y 0 W k T k N m E T J s v w K b s m f 6 Y s B 4 a N / S K 1 y L c 5 E B m C e T 9 g T 8 A U E s D B B Q A A g A I A O + B F l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v g R Z V i Z s K Q Q U B A A B m A Q A A E w A c A E Z v c m 1 1 b G F z L 1 N l Y 3 R p b 2 4 x L m 0 g o h g A K K A U A A A A A A A A A A A A A A A A A A A A A A A A A A A A K 0 5 N L s n M z 1 M I h t C G 1 r x c v F z F G Y l F q S k K j 5 v b H j f v e d w 8 7 X H z a k M F W 4 W c 1 B J e L g U g e N y 0 F y T R t B M o 6 F q R n J q j 5 1 x a V J S a V x K e X 5 S d l J + f r a F Z H e 2 X m J t q q 4 R i h l J s b b R z f l 4 J U G W s D s S o p 0 s 6 n 8 3 e 8 r h x 6 u O m n s e N 8 5 / O 6 w a a G Z K Y l J O q F 1 K U m F e c l l + U 6 5 y f U 5 q b F 1 J Z k F q s A b d a p 7 p a 6 W n P r q c d S 5 V 0 F D z z S s x M 9 E A q a n U U g O I 7 t y g 8 m 9 O h 8 G w 6 S L I E K K y Q k l i S W p K Z C 5 F / s W L P s x l 9 z 2 b v 8 M v X w 9 T 9 b M K a p 6 1 L X 7 b 3 a 2 S n a 2 I x H C Q 3 8 e X C X p j R i X m V t b W a v F y Z e b i 8 Z A 0 A U E s B A i 0 A F A A C A A g A 7 4 E W V Q 1 Z O X 2 l A A A A 9 g A A A B I A A A A A A A A A A A A A A A A A A A A A A E N v b m Z p Z y 9 Q Y W N r Y W d l L n h t b F B L A Q I t A B Q A A g A I A O + B F l U P y u m r p A A A A O k A A A A T A A A A A A A A A A A A A A A A A P E A A A B b Q 2 9 u d G V u d F 9 U e X B l c 1 0 u e G 1 s U E s B A i 0 A F A A C A A g A 7 4 E W V Y m b C k E F A Q A A Z g E A A B M A A A A A A A A A A A A A A A A A 4 g E A A E Z v c m 1 1 b G F z L 1 N l Y 3 R p b 2 4 x L m 1 Q S w U G A A A A A A M A A w D C A A A A N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A s A A A A A A A A S C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+ O D i u O D k + O C s u O D v O O C t + O D p + O D s y I g L z 4 8 R W 5 0 c n k g V H l w Z T 0 i R m l s b F R h c m d l d C I g V m F s d W U 9 I n P j g 4 b j g 7 z j g 5 b j g 6 s x X z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g t M j J U M D c 6 M T U 6 M z E u M z A 0 M D A 1 M 1 o i I C 8 + P E V u d H J 5 I F R 5 c G U 9 I k Z p b G x D b 2 x 1 b W 5 U e X B l c y I g V m F s d W U 9 I n N B d 2 N E Q X d B P S I g L z 4 8 R W 5 0 c n k g V H l w Z T 0 i R m l s b E N v b H V t b k 5 h b W V z I i B W Y W x 1 Z T 0 i c 1 s m c X V v d D v l j L r l i K U m c X V v d D s s J n F 1 b 3 Q 7 5 b m 0 I O a c i C D m l 6 U m c X V v d D s s J n F 1 b 3 Q 7 6 K i 8 5 p i O 5 p u 4 T m 8 u J n F 1 b 3 Q 7 L C Z x d W 9 0 O + a Q r O W F p e m H j y h r Z y k m c X V v d D s s J n F 1 b 3 Q 7 5 Y W l 6 Y e R 6 a G N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4 O G 4 4 O 8 4 4 O W 4 4 O r M S / l p I n m m 7 T j g Z X j g o z j g Z / l n o s u e + W M u u W I p S w w f S Z x d W 9 0 O y w m c X V v d D t T Z W N 0 a W 9 u M S / j g 4 b j g 7 z j g 5 b j g 6 s x L + W k i e a b t O O B l e O C j O O B n + W e i y 5 7 5 b m 0 I O a c i C D m l 6 U s M X 0 m c X V v d D s s J n F 1 b 3 Q 7 U 2 V j d G l v b j E v 4 4 O G 4 4 O 8 4 4 O W 4 4 O r M S / l p I n m m 7 T j g Z X j g o z j g Z / l n o s u e + i o v O a Y j u a b u E 5 v L i w y f S Z x d W 9 0 O y w m c X V v d D t T Z W N 0 a W 9 u M S / j g 4 b j g 7 z j g 5 b j g 6 s x L + W k i e a b t O O B l e O C j O O B n + W e i y 5 7 5 p C s 5 Y W l 6 Y e P K G t n K S w z f S Z x d W 9 0 O y w m c X V v d D t T Z W N 0 a W 9 u M S / j g 4 b j g 7 z j g 5 b j g 6 s x L + W k i e a b t O O B l e O C j O O B n + W e i y 5 7 5 Y W l 6 Y e R 6 a G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+ O D h u O D v O O D l u O D q z E v 5 a S J 5 p u 0 4 4 G V 4 4 K M 4 4 G f 5 Z 6 L L n v l j L r l i K U s M H 0 m c X V v d D s s J n F 1 b 3 Q 7 U 2 V j d G l v b j E v 4 4 O G 4 4 O 8 4 4 O W 4 4 O r M S / l p I n m m 7 T j g Z X j g o z j g Z / l n o s u e + W 5 t C D m n I g g 5 p e l L D F 9 J n F 1 b 3 Q 7 L C Z x d W 9 0 O 1 N l Y 3 R p b 2 4 x L + O D h u O D v O O D l u O D q z E v 5 a S J 5 p u 0 4 4 G V 4 4 K M 4 4 G f 5 Z 6 L L n v o q L z m m I 7 m m 7 h O b y 4 s M n 0 m c X V v d D s s J n F 1 b 3 Q 7 U 2 V j d G l v b j E v 4 4 O G 4 4 O 8 4 4 O W 4 4 O r M S / l p I n m m 7 T j g Z X j g o z j g Z / l n o s u e + a Q r O W F p e m H j y h r Z y k s M 3 0 m c X V v d D s s J n F 1 b 3 Q 7 U 2 V j d G l v b j E v 4 4 O G 4 4 O 8 4 4 O W 4 4 O r M S / l p I n m m 7 T j g Z X j g o z j g Z / l n o s u e + W F p e m H k e m h j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e 9 o 9 m O A s R T o i d c K N A n f 3 m A A A A A A I A A A A A A B B m A A A A A Q A A I A A A A J C 1 y P 9 H g u w d f S 6 y I Y 6 q Z B Q j q 4 q k n b / r a A M 0 u b b N u X i P A A A A A A 6 A A A A A A g A A I A A A A G c b O M J r B Q 2 E j G y o I A t l O Q / Y 1 R t r / Q l / 3 j 7 y E g N C r a D n U A A A A L v Z Y 9 n p 3 a a b T m X 1 A 4 2 b e s c x 7 a p j A s S G G t G M x + l x 8 7 l D u v 3 t r x B U j Y P 2 J A x N g y Z I c 6 U y C u w t V Z P d P n e v A q z O j m Y z F l a U 4 5 N b B k D N Y k 2 y y F P C Q A A A A F g Y k 4 X E + w m 0 A 5 U 1 8 N p o 1 c 3 l 5 o Q 3 O g M x w l R U K x V k I T k k 3 h y B i N a a c Y q s Z w / g Y L y a i L b o 7 + e q 2 v f t Q y G B T C M h V 1 M = < / D a t a M a s h u p > 
</file>

<file path=customXml/itemProps1.xml><?xml version="1.0" encoding="utf-8"?>
<ds:datastoreItem xmlns:ds="http://schemas.openxmlformats.org/officeDocument/2006/customXml" ds:itemID="{8F90EBEC-8CF5-4113-BF33-F50D8E940AD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申込書</vt:lpstr>
      <vt:lpstr>搬入明細 (申請者用)</vt:lpstr>
      <vt:lpstr>インボイス請求発行 </vt:lpstr>
      <vt:lpstr>搬入明細</vt:lpstr>
      <vt:lpstr>支払明細</vt:lpstr>
      <vt:lpstr>処分量証明書</vt:lpstr>
      <vt:lpstr>返還請求書</vt:lpstr>
      <vt:lpstr>精算（返金）</vt:lpstr>
      <vt:lpstr>搬入明細 (単契)</vt:lpstr>
      <vt:lpstr>支払明細 (単契)</vt:lpstr>
      <vt:lpstr>処分量証明書 (単契)</vt:lpstr>
      <vt:lpstr>テーブル1</vt:lpstr>
      <vt:lpstr>処分量証明書!Print_Area</vt:lpstr>
      <vt:lpstr>'処分量証明書 (単契)'!Print_Area</vt:lpstr>
      <vt:lpstr>申込書!Print_Area</vt:lpstr>
      <vt:lpstr>'精算（返金）'!Print_Area</vt:lpstr>
      <vt:lpstr>搬入明細!Print_Area</vt:lpstr>
      <vt:lpstr>'搬入明細 (申請者用)'!Print_Area</vt:lpstr>
      <vt:lpstr>'搬入明細 (単契)'!Print_Area</vt:lpstr>
      <vt:lpstr>返還請求書!Print_Area</vt:lpstr>
      <vt:lpstr>搬入明細!Print_Titles</vt:lpstr>
      <vt:lpstr>'搬入明細 (申請者用)'!Print_Titles</vt:lpstr>
      <vt:lpstr>'搬入明細 (単契)'!Print_Titles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建設業協会湖南支部</dc:creator>
  <cp:lastModifiedBy>協同組合 湖南環境建設事業</cp:lastModifiedBy>
  <cp:lastPrinted>2025-03-31T05:30:39Z</cp:lastPrinted>
  <dcterms:created xsi:type="dcterms:W3CDTF">2013-06-27T02:59:12Z</dcterms:created>
  <dcterms:modified xsi:type="dcterms:W3CDTF">2025-10-07T01:21:17Z</dcterms:modified>
</cp:coreProperties>
</file>