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LS220DE41\share\共有\湖南環境建設事業協同組合\残土搬入関係\様式　残土依頼書\R6\"/>
    </mc:Choice>
  </mc:AlternateContent>
  <xr:revisionPtr revIDLastSave="0" documentId="13_ncr:1_{F9A17410-4837-4F0D-A843-E5B32FFEB9F0}" xr6:coauthVersionLast="47" xr6:coauthVersionMax="47" xr10:uidLastSave="{00000000-0000-0000-0000-000000000000}"/>
  <workbookProtection workbookAlgorithmName="SHA-512" workbookHashValue="9oSs+ysYZ5uUKLe4hKTC5PhZ6Wd34S4uGLWEIMWX/yRIqVKCZXKIEtHr/5ersIXIWEjqYzFubYg/ffyb0b9MEg==" workbookSaltValue="RcjiCuZJSvhve7G+Yqytmg==" workbookSpinCount="100000" lockStructure="1"/>
  <bookViews>
    <workbookView xWindow="5595" yWindow="1050" windowWidth="19905" windowHeight="15480" tabRatio="703" xr2:uid="{DACF0A68-D445-423A-A6EE-F12FE069DB7C}"/>
  </bookViews>
  <sheets>
    <sheet name="申込書" sheetId="37" r:id="rId1"/>
    <sheet name="計画書" sheetId="27" r:id="rId2"/>
    <sheet name="精算申込(1,700円)" sheetId="24" r:id="rId3"/>
    <sheet name="インボイス請求発行" sheetId="42" state="hidden" r:id="rId4"/>
    <sheet name="搬入明細【10t車】" sheetId="11" state="hidden" r:id="rId5"/>
    <sheet name="封筒" sheetId="39" state="hidden" r:id="rId6"/>
    <sheet name="返還請求書" sheetId="45" state="hidden" r:id="rId7"/>
  </sheets>
  <definedNames>
    <definedName name="_xlnm.Print_Area" localSheetId="1">計画書!$A$1:$L$39</definedName>
    <definedName name="_xlnm.Print_Area" localSheetId="0">申込書!$B$2:$L$48</definedName>
    <definedName name="_xlnm.Print_Area" localSheetId="2">'精算申込(1,700円)'!$A$1:$I$40</definedName>
    <definedName name="_xlnm.Print_Area" localSheetId="4">搬入明細【10t車】!$A$1:$J$34</definedName>
    <definedName name="_xlnm.Print_Area" localSheetId="5">封筒!$A$1:$G$10</definedName>
    <definedName name="_xlnm.Print_Area" localSheetId="6">返還請求書!$A$1:$J$29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4" l="1"/>
  <c r="F31" i="24"/>
  <c r="F30" i="24"/>
  <c r="F29" i="24"/>
  <c r="F28" i="24"/>
  <c r="F27" i="24"/>
  <c r="F26" i="24"/>
  <c r="F25" i="24"/>
  <c r="F24" i="24"/>
  <c r="F23" i="24"/>
  <c r="I43" i="24"/>
  <c r="O27" i="45" l="1"/>
  <c r="O28" i="45"/>
  <c r="O29" i="45"/>
  <c r="O30" i="45"/>
  <c r="O26" i="45"/>
  <c r="D24" i="37" l="1"/>
  <c r="I4" i="24"/>
  <c r="L27" i="45"/>
  <c r="L28" i="45"/>
  <c r="H27" i="45"/>
  <c r="L26" i="45"/>
  <c r="I17" i="45" s="1"/>
  <c r="H26" i="45" l="1"/>
  <c r="J17" i="45" s="1"/>
  <c r="J19" i="45" s="1"/>
  <c r="L11" i="45" l="1"/>
  <c r="G12" i="42" l="1"/>
  <c r="C17" i="42" s="1"/>
  <c r="F12" i="42"/>
  <c r="E12" i="42"/>
  <c r="C12" i="42"/>
  <c r="B12" i="42"/>
  <c r="B17" i="42" s="1"/>
  <c r="A12" i="42"/>
  <c r="A17" i="42" s="1"/>
  <c r="A3" i="45" l="1"/>
  <c r="A3" i="24"/>
  <c r="D26" i="37" l="1"/>
  <c r="D25" i="37"/>
  <c r="I33" i="37" l="1"/>
  <c r="I32" i="37"/>
  <c r="AD3" i="42"/>
  <c r="B11" i="45"/>
  <c r="D2" i="42" s="1"/>
  <c r="C2" i="42"/>
  <c r="E2" i="42"/>
  <c r="C10" i="39"/>
  <c r="I42" i="37" l="1"/>
  <c r="L25" i="24"/>
  <c r="L24" i="24"/>
  <c r="L23" i="24"/>
  <c r="L22" i="24"/>
  <c r="L21" i="24"/>
  <c r="D18" i="24"/>
  <c r="B27" i="24"/>
  <c r="B23" i="24"/>
  <c r="E8" i="39"/>
  <c r="A8" i="39"/>
  <c r="C8" i="39"/>
  <c r="E9" i="39"/>
  <c r="C9" i="39"/>
  <c r="E10" i="39"/>
  <c r="A10" i="39"/>
  <c r="A9" i="39"/>
  <c r="B26" i="24" l="1"/>
  <c r="B29" i="24"/>
  <c r="B28" i="24"/>
  <c r="B30" i="24"/>
  <c r="B24" i="24"/>
  <c r="I24" i="24" s="1"/>
  <c r="B25" i="24"/>
  <c r="B31" i="24"/>
  <c r="M27" i="37" l="1"/>
  <c r="M26" i="37"/>
  <c r="M25" i="37"/>
  <c r="M24" i="37"/>
  <c r="M23" i="37"/>
  <c r="M22" i="24" l="1"/>
  <c r="M21" i="24"/>
  <c r="B22" i="24" s="1"/>
  <c r="I22" i="24" s="1"/>
  <c r="M23" i="24"/>
  <c r="M24" i="24"/>
  <c r="M25" i="24"/>
  <c r="E24" i="37" l="1"/>
  <c r="M5" i="11"/>
  <c r="M4" i="11"/>
  <c r="M3" i="11"/>
  <c r="M6" i="11" l="1"/>
  <c r="M7" i="11" s="1"/>
  <c r="M8" i="11" s="1"/>
  <c r="J12" i="27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7" i="11"/>
  <c r="B16" i="24"/>
  <c r="G4" i="11"/>
  <c r="G3" i="11"/>
  <c r="G2" i="11"/>
  <c r="B3" i="11"/>
  <c r="B2" i="11"/>
  <c r="B4" i="11" l="1"/>
  <c r="A6" i="11" s="1"/>
  <c r="B6" i="11" s="1"/>
  <c r="J6" i="37"/>
  <c r="I6" i="27"/>
  <c r="I5" i="27"/>
  <c r="I4" i="27"/>
  <c r="B5" i="27"/>
  <c r="B4" i="27"/>
  <c r="B2" i="27"/>
  <c r="B5" i="39" l="1"/>
  <c r="B3" i="39"/>
  <c r="A1" i="39"/>
  <c r="B9" i="39"/>
  <c r="B10" i="39"/>
  <c r="B8" i="39"/>
  <c r="J24" i="37" l="1"/>
  <c r="H8" i="39"/>
  <c r="C27" i="37"/>
  <c r="AG3" i="42" s="1"/>
  <c r="G8" i="39"/>
  <c r="E25" i="37" l="1"/>
  <c r="E26" i="37"/>
  <c r="C28" i="37"/>
  <c r="J27" i="37"/>
  <c r="J26" i="37"/>
  <c r="C6" i="11"/>
  <c r="J25" i="37"/>
  <c r="H9" i="39"/>
  <c r="G10" i="39"/>
  <c r="G9" i="39"/>
  <c r="AK3" i="42" l="1"/>
  <c r="K2" i="42" s="1"/>
  <c r="L2" i="42" s="1"/>
  <c r="M2" i="42" s="1"/>
  <c r="E27" i="37"/>
  <c r="E6" i="11"/>
  <c r="H10" i="39"/>
  <c r="I31" i="24"/>
  <c r="I30" i="24"/>
  <c r="I29" i="24"/>
  <c r="I28" i="24"/>
  <c r="I27" i="24"/>
  <c r="I26" i="24"/>
  <c r="I25" i="24"/>
  <c r="I23" i="24"/>
  <c r="J19" i="27"/>
  <c r="M19" i="27" s="1"/>
  <c r="J20" i="45" l="1"/>
  <c r="N23" i="45" s="1"/>
  <c r="N24" i="45" s="1"/>
  <c r="B22" i="45"/>
  <c r="E28" i="37"/>
  <c r="E29" i="37" s="1"/>
  <c r="C33" i="24"/>
  <c r="J21" i="45" l="1"/>
  <c r="C22" i="45"/>
  <c r="H39" i="27"/>
  <c r="F39" i="27"/>
  <c r="D39" i="27"/>
  <c r="J38" i="27"/>
  <c r="M38" i="27" s="1"/>
  <c r="J37" i="27"/>
  <c r="M37" i="27" s="1"/>
  <c r="J36" i="27"/>
  <c r="M36" i="27" s="1"/>
  <c r="J35" i="27"/>
  <c r="M35" i="27" s="1"/>
  <c r="J34" i="27"/>
  <c r="M34" i="27" s="1"/>
  <c r="J33" i="27"/>
  <c r="M33" i="27" s="1"/>
  <c r="J32" i="27"/>
  <c r="M32" i="27" s="1"/>
  <c r="J31" i="27"/>
  <c r="M31" i="27" s="1"/>
  <c r="J30" i="27"/>
  <c r="M30" i="27" s="1"/>
  <c r="J29" i="27"/>
  <c r="M29" i="27" s="1"/>
  <c r="J28" i="27"/>
  <c r="M28" i="27" s="1"/>
  <c r="J27" i="27"/>
  <c r="M27" i="27" s="1"/>
  <c r="H23" i="27"/>
  <c r="F23" i="27"/>
  <c r="D23" i="27"/>
  <c r="J22" i="27"/>
  <c r="M22" i="27" s="1"/>
  <c r="J21" i="27"/>
  <c r="M21" i="27" s="1"/>
  <c r="J20" i="27"/>
  <c r="M20" i="27" s="1"/>
  <c r="J18" i="27"/>
  <c r="M18" i="27" s="1"/>
  <c r="J17" i="27"/>
  <c r="M17" i="27" s="1"/>
  <c r="J16" i="27"/>
  <c r="M16" i="27" s="1"/>
  <c r="J15" i="27"/>
  <c r="M15" i="27" s="1"/>
  <c r="J14" i="27"/>
  <c r="M14" i="27" s="1"/>
  <c r="J13" i="27"/>
  <c r="M13" i="27" s="1"/>
  <c r="M12" i="27"/>
  <c r="J11" i="27"/>
  <c r="M11" i="27" s="1"/>
  <c r="C13" i="45" l="1"/>
  <c r="D22" i="45"/>
  <c r="J39" i="27"/>
  <c r="J23" i="27"/>
  <c r="I35" i="37" s="1"/>
  <c r="I1" i="24"/>
  <c r="G33" i="11" l="1"/>
  <c r="G66" i="11" s="1"/>
  <c r="B33" i="11"/>
  <c r="B66" i="11" s="1"/>
  <c r="C4" i="11"/>
  <c r="H66" i="11" l="1"/>
  <c r="H33" i="11"/>
  <c r="C66" i="11"/>
  <c r="B67" i="11"/>
  <c r="B34" i="11"/>
  <c r="C33" i="11"/>
  <c r="E67" i="11" l="1"/>
  <c r="E3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  <author>konan</author>
  </authors>
  <commentList>
    <comment ref="C6" authorId="0" shapeId="0" xr:uid="{B49446A7-096A-40DA-B90E-F93946F02FBD}">
      <text>
        <r>
          <rPr>
            <b/>
            <sz val="9"/>
            <color indexed="81"/>
            <rFont val="MS P ゴシック"/>
            <family val="3"/>
            <charset val="128"/>
          </rPr>
          <t>月／日入力して下さい</t>
        </r>
      </text>
    </comment>
    <comment ref="B23" authorId="1" shapeId="0" xr:uid="{62556853-89E6-4EB0-B595-9862FE645D55}">
      <text>
        <r>
          <rPr>
            <b/>
            <sz val="9"/>
            <color indexed="81"/>
            <rFont val="MS P ゴシック"/>
            <family val="3"/>
            <charset val="128"/>
          </rPr>
          <t>t車を選択ください。
セルをクリックすると▼が現れる。
その▼をクリックし、t車を選ぶ。</t>
        </r>
      </text>
    </comment>
    <comment ref="C23" authorId="1" shapeId="0" xr:uid="{42994747-D491-4F95-8BFD-27587D22A060}">
      <text>
        <r>
          <rPr>
            <b/>
            <sz val="9"/>
            <color indexed="81"/>
            <rFont val="MS P ゴシック"/>
            <family val="3"/>
            <charset val="128"/>
          </rPr>
          <t>購入㎥ 数を入力下さい。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konan04</author>
  </authors>
  <commentList>
    <comment ref="B25" authorId="0" shapeId="0" xr:uid="{CE86C6C7-A8F5-4DC6-AE91-1532A1EE96C1}">
      <text>
        <r>
          <rPr>
            <sz val="11"/>
            <color indexed="81"/>
            <rFont val="MS P ゴシック"/>
            <family val="3"/>
            <charset val="128"/>
          </rPr>
          <t>追加申請時の回数を入力して下さい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</author>
  </authors>
  <commentList>
    <comment ref="A22" authorId="0" shapeId="0" xr:uid="{82C6D6A2-BE25-4B3A-977A-A4B6CB4B1050}">
      <text>
        <r>
          <rPr>
            <sz val="9"/>
            <color indexed="81"/>
            <rFont val="MS P ゴシック"/>
            <family val="3"/>
            <charset val="128"/>
          </rPr>
          <t>車種を選択ください</t>
        </r>
      </text>
    </comment>
    <comment ref="D22" authorId="0" shapeId="0" xr:uid="{5DF55F0C-5590-4A8D-A68D-21E5ED4A482F}">
      <text>
        <r>
          <rPr>
            <sz val="9"/>
            <color indexed="81"/>
            <rFont val="MS P ゴシック"/>
            <family val="3"/>
            <charset val="128"/>
          </rPr>
          <t>始まりの番号を入力ください</t>
        </r>
      </text>
    </comment>
    <comment ref="G22" authorId="0" shapeId="0" xr:uid="{4C0BD246-ADDA-453A-A581-86FC30BB692D}">
      <text>
        <r>
          <rPr>
            <sz val="9"/>
            <color indexed="81"/>
            <rFont val="MS P ゴシック"/>
            <family val="3"/>
            <charset val="128"/>
          </rPr>
          <t>枚数を入力ください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建設業協会湖南支部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シート名の搬入明細【xt車]を変更して下さい。X=数字半角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<sst xmlns="http://schemas.openxmlformats.org/spreadsheetml/2006/main" count="412" uniqueCount="229">
  <si>
    <t>残土処分申込書</t>
    <rPh sb="0" eb="4">
      <t>ザンドショブン</t>
    </rPh>
    <rPh sb="4" eb="7">
      <t>モウシコミショ</t>
    </rPh>
    <phoneticPr fontId="1"/>
  </si>
  <si>
    <t>湖南環境建設事業協同組合</t>
    <rPh sb="0" eb="12">
      <t>クミアイ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</si>
  <si>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</si>
  <si>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</si>
  <si>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</si>
  <si>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処分地</t>
    <rPh sb="0" eb="3">
      <t>ショブンチ</t>
    </rPh>
    <phoneticPr fontId="1"/>
  </si>
  <si>
    <t>申込事業者</t>
    <rPh sb="0" eb="2">
      <t>モウシコミ</t>
    </rPh>
    <rPh sb="2" eb="5">
      <t>ジギョウシャ</t>
    </rPh>
    <phoneticPr fontId="1"/>
  </si>
  <si>
    <t>車種</t>
    <rPh sb="0" eb="2">
      <t>シャシュ</t>
    </rPh>
    <phoneticPr fontId="1"/>
  </si>
  <si>
    <t>車載土量</t>
    <rPh sb="0" eb="2">
      <t>シャサイ</t>
    </rPh>
    <rPh sb="2" eb="4">
      <t>ドリョウ</t>
    </rPh>
    <phoneticPr fontId="1"/>
  </si>
  <si>
    <t>申込枚数</t>
    <rPh sb="0" eb="2">
      <t>モウシコミ</t>
    </rPh>
    <rPh sb="2" eb="4">
      <t>マイスウ</t>
    </rPh>
    <phoneticPr fontId="1"/>
  </si>
  <si>
    <t>金額</t>
    <rPh sb="0" eb="2">
      <t>キンガク</t>
    </rPh>
    <phoneticPr fontId="1"/>
  </si>
  <si>
    <t>～　No.</t>
    <phoneticPr fontId="1"/>
  </si>
  <si>
    <t>処分単価</t>
    <rPh sb="0" eb="2">
      <t>ショブン</t>
    </rPh>
    <rPh sb="2" eb="4">
      <t>タンカ</t>
    </rPh>
    <phoneticPr fontId="1"/>
  </si>
  <si>
    <t>円/㎥（税抜）</t>
    <rPh sb="0" eb="1">
      <t>エン</t>
    </rPh>
    <rPh sb="4" eb="6">
      <t>ゼイヌ</t>
    </rPh>
    <phoneticPr fontId="1"/>
  </si>
  <si>
    <t>合計</t>
    <rPh sb="0" eb="2">
      <t>ゴウケイ</t>
    </rPh>
    <phoneticPr fontId="1"/>
  </si>
  <si>
    <t>ﾁｹｯﾄ番号（組合利用欄）</t>
    <rPh sb="4" eb="6">
      <t>バンゴウ</t>
    </rPh>
    <rPh sb="7" eb="9">
      <t>クミアイ</t>
    </rPh>
    <rPh sb="9" eb="12">
      <t>リヨウラン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</si>
  <si>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</si>
  <si>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</si>
  <si>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</si>
  <si>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下記の事項を承諾のうえ、残土処分を申し込みます。</t>
    <rPh sb="0" eb="2">
      <t>カキ</t>
    </rPh>
    <rPh sb="3" eb="5">
      <t>ジコウ</t>
    </rPh>
    <rPh sb="6" eb="8">
      <t>ショウダク</t>
    </rPh>
    <rPh sb="12" eb="14">
      <t>ザンド</t>
    </rPh>
    <rPh sb="14" eb="16">
      <t>ショブン</t>
    </rPh>
    <rPh sb="17" eb="18">
      <t>モウ</t>
    </rPh>
    <rPh sb="19" eb="20">
      <t>コ</t>
    </rPh>
    <phoneticPr fontId="1"/>
  </si>
  <si>
    <t>チケット申込欄</t>
    <rPh sb="4" eb="6">
      <t>モウシコミ</t>
    </rPh>
    <rPh sb="6" eb="7">
      <t>ラン</t>
    </rPh>
    <phoneticPr fontId="1"/>
  </si>
  <si>
    <t>様</t>
    <rPh sb="0" eb="1">
      <t>サマ</t>
    </rPh>
    <phoneticPr fontId="1"/>
  </si>
  <si>
    <t>合　計</t>
    <rPh sb="0" eb="1">
      <t>ゴウ</t>
    </rPh>
    <rPh sb="2" eb="3">
      <t>ケイ</t>
    </rPh>
    <phoneticPr fontId="2"/>
  </si>
  <si>
    <t>月</t>
    <rPh sb="0" eb="1">
      <t>ツキ</t>
    </rPh>
    <phoneticPr fontId="1"/>
  </si>
  <si>
    <t>御中</t>
    <rPh sb="0" eb="2">
      <t>オンチュウ</t>
    </rPh>
    <phoneticPr fontId="1"/>
  </si>
  <si>
    <t>下旬</t>
    <rPh sb="0" eb="1">
      <t>シタ</t>
    </rPh>
    <rPh sb="1" eb="2">
      <t>ジュン</t>
    </rPh>
    <phoneticPr fontId="2"/>
  </si>
  <si>
    <t>中旬</t>
    <rPh sb="0" eb="1">
      <t>ナカ</t>
    </rPh>
    <rPh sb="1" eb="2">
      <t>ジュン</t>
    </rPh>
    <phoneticPr fontId="2"/>
  </si>
  <si>
    <t>上旬</t>
    <rPh sb="0" eb="1">
      <t>ジョウ</t>
    </rPh>
    <rPh sb="1" eb="2">
      <t>ジュン</t>
    </rPh>
    <phoneticPr fontId="2"/>
  </si>
  <si>
    <t>年</t>
    <rPh sb="0" eb="1">
      <t>ネン</t>
    </rPh>
    <phoneticPr fontId="1"/>
  </si>
  <si>
    <t>残土処分量合計</t>
    <rPh sb="0" eb="2">
      <t>ザンド</t>
    </rPh>
    <rPh sb="2" eb="4">
      <t>ショブン</t>
    </rPh>
    <rPh sb="4" eb="5">
      <t>リョウ</t>
    </rPh>
    <rPh sb="5" eb="7">
      <t>ゴウケイ</t>
    </rPh>
    <phoneticPr fontId="2"/>
  </si>
  <si>
    <t>（㎥）</t>
    <phoneticPr fontId="1"/>
  </si>
  <si>
    <t>搬入土量</t>
    <rPh sb="0" eb="2">
      <t>ハンニュウ</t>
    </rPh>
    <rPh sb="2" eb="3">
      <t>ツチ</t>
    </rPh>
    <rPh sb="3" eb="4">
      <t>リョウ</t>
    </rPh>
    <phoneticPr fontId="1"/>
  </si>
  <si>
    <t>搬入計画</t>
    <rPh sb="0" eb="4">
      <t>ハンニュウケイカク</t>
    </rPh>
    <phoneticPr fontId="1"/>
  </si>
  <si>
    <t>～</t>
    <phoneticPr fontId="1"/>
  </si>
  <si>
    <t>組合使用欄</t>
    <rPh sb="0" eb="2">
      <t>クミアイ</t>
    </rPh>
    <rPh sb="2" eb="4">
      <t>シヨウ</t>
    </rPh>
    <rPh sb="4" eb="5">
      <t>ラン</t>
    </rPh>
    <phoneticPr fontId="1"/>
  </si>
  <si>
    <t>No.</t>
    <phoneticPr fontId="1"/>
  </si>
  <si>
    <t>工事番号</t>
    <rPh sb="0" eb="4">
      <t>コウジバンゴウ</t>
    </rPh>
    <phoneticPr fontId="1"/>
  </si>
  <si>
    <t>ﾁｹｯﾄ番号</t>
    <rPh sb="4" eb="6">
      <t>バンゴウ</t>
    </rPh>
    <phoneticPr fontId="1"/>
  </si>
  <si>
    <t>受領日</t>
    <rPh sb="0" eb="3">
      <t>ジュリョウビ</t>
    </rPh>
    <phoneticPr fontId="2"/>
  </si>
  <si>
    <t>氏名</t>
    <rPh sb="0" eb="2">
      <t>シメイ</t>
    </rPh>
    <phoneticPr fontId="2"/>
  </si>
  <si>
    <t>湖南環境建設事業協同組合</t>
  </si>
  <si>
    <t>No.</t>
    <phoneticPr fontId="2"/>
  </si>
  <si>
    <t>￥</t>
    <phoneticPr fontId="2"/>
  </si>
  <si>
    <t>枚</t>
    <rPh sb="0" eb="1">
      <t>マイ</t>
    </rPh>
    <phoneticPr fontId="1"/>
  </si>
  <si>
    <t>残 土 搬 入 明 細 書</t>
    <rPh sb="0" eb="1">
      <t>ザン</t>
    </rPh>
    <rPh sb="2" eb="3">
      <t>ツチ</t>
    </rPh>
    <rPh sb="4" eb="5">
      <t>ハン</t>
    </rPh>
    <rPh sb="6" eb="7">
      <t>イリ</t>
    </rPh>
    <rPh sb="8" eb="9">
      <t>メイ</t>
    </rPh>
    <rPh sb="10" eb="11">
      <t>ホソ</t>
    </rPh>
    <rPh sb="12" eb="13">
      <t>ショ</t>
    </rPh>
    <phoneticPr fontId="2"/>
  </si>
  <si>
    <t>〔工事名〕</t>
    <rPh sb="1" eb="4">
      <t>コウジメイ</t>
    </rPh>
    <phoneticPr fontId="2"/>
  </si>
  <si>
    <t>〔許可処分量〕</t>
    <phoneticPr fontId="2"/>
  </si>
  <si>
    <t>〔搬入業者名〕</t>
    <rPh sb="1" eb="3">
      <t>ハンニュウ</t>
    </rPh>
    <rPh sb="3" eb="5">
      <t>ギョウシャ</t>
    </rPh>
    <rPh sb="5" eb="6">
      <t>メイ</t>
    </rPh>
    <phoneticPr fontId="2"/>
  </si>
  <si>
    <t>〔搬入車両〕</t>
    <rPh sb="1" eb="3">
      <t>ハンニュウ</t>
    </rPh>
    <rPh sb="3" eb="5">
      <t>シャリョウ</t>
    </rPh>
    <phoneticPr fontId="2"/>
  </si>
  <si>
    <t>〔搬入先〕</t>
    <rPh sb="1" eb="3">
      <t>ハンニュウ</t>
    </rPh>
    <rPh sb="3" eb="4">
      <t>サキ</t>
    </rPh>
    <phoneticPr fontId="2"/>
  </si>
  <si>
    <t>発行日</t>
    <rPh sb="0" eb="3">
      <t>ハッコウビ</t>
    </rPh>
    <phoneticPr fontId="2"/>
  </si>
  <si>
    <t>発行枚数</t>
    <rPh sb="0" eb="2">
      <t>ハッコウ</t>
    </rPh>
    <rPh sb="2" eb="4">
      <t>マイスウ</t>
    </rPh>
    <phoneticPr fontId="2"/>
  </si>
  <si>
    <t>搬入書 No.　</t>
    <rPh sb="0" eb="2">
      <t>ハンニュウ</t>
    </rPh>
    <rPh sb="2" eb="3">
      <t>ショ</t>
    </rPh>
    <phoneticPr fontId="2"/>
  </si>
  <si>
    <t>使用日</t>
    <rPh sb="0" eb="3">
      <t>シヨウビ</t>
    </rPh>
    <phoneticPr fontId="2"/>
  </si>
  <si>
    <t>使用枚数</t>
    <rPh sb="0" eb="2">
      <t>シヨウ</t>
    </rPh>
    <rPh sb="2" eb="4">
      <t>マイスウ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</si>
  <si>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</si>
  <si>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</si>
  <si>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</si>
  <si>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</si>
  <si>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</si>
  <si>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</si>
  <si>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購入計</t>
    <rPh sb="0" eb="2">
      <t>コウニュウ</t>
    </rPh>
    <rPh sb="2" eb="3">
      <t>ケイ</t>
    </rPh>
    <phoneticPr fontId="2"/>
  </si>
  <si>
    <t>使用計</t>
    <rPh sb="0" eb="2">
      <t>シヨウ</t>
    </rPh>
    <rPh sb="2" eb="3">
      <t>ケイ</t>
    </rPh>
    <phoneticPr fontId="2"/>
  </si>
  <si>
    <t>チケット残</t>
    <rPh sb="4" eb="5">
      <t>ザン</t>
    </rPh>
    <phoneticPr fontId="2"/>
  </si>
  <si>
    <t>過不足金</t>
    <rPh sb="0" eb="3">
      <t>カブソク</t>
    </rPh>
    <rPh sb="3" eb="4">
      <t>キン</t>
    </rPh>
    <phoneticPr fontId="2"/>
  </si>
  <si>
    <t>〔工事番号〕</t>
    <rPh sb="1" eb="3">
      <t>コウジ</t>
    </rPh>
    <rPh sb="3" eb="5">
      <t>バンゴウ</t>
    </rPh>
    <phoneticPr fontId="2"/>
  </si>
  <si>
    <t>下請会社名</t>
    <rPh sb="0" eb="2">
      <t>シタウ</t>
    </rPh>
    <rPh sb="2" eb="5">
      <t>カイシャメイ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</si>
  <si>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</si>
  <si>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発注機関担当者氏名</t>
    <rPh sb="0" eb="2">
      <t>ハッチュウ</t>
    </rPh>
    <rPh sb="2" eb="4">
      <t>キカン</t>
    </rPh>
    <rPh sb="4" eb="7">
      <t>タントウシャ</t>
    </rPh>
    <rPh sb="7" eb="9">
      <t>シメイ</t>
    </rPh>
    <phoneticPr fontId="1"/>
  </si>
  <si>
    <t>請負会社名</t>
    <rPh sb="0" eb="2">
      <t>ウケオイ</t>
    </rPh>
    <rPh sb="2" eb="5">
      <t>カイシャメイ</t>
    </rPh>
    <phoneticPr fontId="1"/>
  </si>
  <si>
    <t>下請担当者連絡先</t>
    <phoneticPr fontId="1"/>
  </si>
  <si>
    <t>下請担当者氏名</t>
    <rPh sb="0" eb="2">
      <t>シタウケ</t>
    </rPh>
    <rPh sb="2" eb="5">
      <t>タントウシャ</t>
    </rPh>
    <rPh sb="5" eb="7">
      <t>シメイ</t>
    </rPh>
    <phoneticPr fontId="1"/>
  </si>
  <si>
    <t>請負担当者氏名</t>
    <rPh sb="0" eb="2">
      <t>ウケオイ</t>
    </rPh>
    <rPh sb="2" eb="5">
      <t>タントウシャ</t>
    </rPh>
    <rPh sb="5" eb="7">
      <t>シメイ</t>
    </rPh>
    <phoneticPr fontId="1"/>
  </si>
  <si>
    <t>回目</t>
    <rPh sb="0" eb="2">
      <t>カイメ</t>
    </rPh>
    <phoneticPr fontId="1"/>
  </si>
  <si>
    <t>申込事業者</t>
  </si>
  <si>
    <t>湖南環境建設事業協同組合</t>
    <phoneticPr fontId="1"/>
  </si>
  <si>
    <t>チケット番号</t>
    <rPh sb="4" eb="6">
      <t>バンゴウ</t>
    </rPh>
    <phoneticPr fontId="1"/>
  </si>
  <si>
    <t>受領時確認欄</t>
    <rPh sb="0" eb="2">
      <t>ジュリョウ</t>
    </rPh>
    <rPh sb="2" eb="3">
      <t>ジ</t>
    </rPh>
    <rPh sb="3" eb="5">
      <t>カクニン</t>
    </rPh>
    <rPh sb="5" eb="6">
      <t>ラン</t>
    </rPh>
    <phoneticPr fontId="1"/>
  </si>
  <si>
    <t>承諾事項を確認の上、残土チケットを受領します。</t>
    <rPh sb="0" eb="2">
      <t>ショウダク</t>
    </rPh>
    <rPh sb="2" eb="4">
      <t>ジコウ</t>
    </rPh>
    <rPh sb="5" eb="7">
      <t>カクニン</t>
    </rPh>
    <rPh sb="8" eb="9">
      <t>ウエ</t>
    </rPh>
    <rPh sb="10" eb="12">
      <t>ザンド</t>
    </rPh>
    <rPh sb="17" eb="19">
      <t>ジュリョウ</t>
    </rPh>
    <phoneticPr fontId="1"/>
  </si>
  <si>
    <t>計</t>
    <phoneticPr fontId="1"/>
  </si>
  <si>
    <t>-(税込)</t>
    <phoneticPr fontId="1"/>
  </si>
  <si>
    <t>消費税</t>
    <phoneticPr fontId="1"/>
  </si>
  <si>
    <t>合計</t>
    <phoneticPr fontId="1"/>
  </si>
  <si>
    <t>申請日</t>
    <rPh sb="0" eb="2">
      <t>シンセイ</t>
    </rPh>
    <rPh sb="2" eb="3">
      <t>ヒ</t>
    </rPh>
    <phoneticPr fontId="1"/>
  </si>
  <si>
    <t>搬入土量差</t>
    <rPh sb="0" eb="2">
      <t>ハンニュウ</t>
    </rPh>
    <rPh sb="2" eb="3">
      <t>ツチ</t>
    </rPh>
    <rPh sb="3" eb="4">
      <t>リョウ</t>
    </rPh>
    <rPh sb="4" eb="5">
      <t>サ</t>
    </rPh>
    <phoneticPr fontId="1"/>
  </si>
  <si>
    <t>申込枚数計</t>
    <rPh sb="0" eb="4">
      <t>モウシコミマイスウ</t>
    </rPh>
    <rPh sb="4" eb="5">
      <t>ケイ</t>
    </rPh>
    <phoneticPr fontId="1"/>
  </si>
  <si>
    <t>下記質問にお答えください</t>
    <rPh sb="0" eb="2">
      <t>カキ</t>
    </rPh>
    <rPh sb="2" eb="4">
      <t>シツモン</t>
    </rPh>
    <rPh sb="6" eb="7">
      <t>コタ</t>
    </rPh>
    <phoneticPr fontId="1"/>
  </si>
  <si>
    <t>請負会社</t>
    <rPh sb="0" eb="2">
      <t>ウケオイ</t>
    </rPh>
    <rPh sb="2" eb="4">
      <t>カイシャ</t>
    </rPh>
    <phoneticPr fontId="1"/>
  </si>
  <si>
    <t>下請会社</t>
    <rPh sb="0" eb="2">
      <t>シタウ</t>
    </rPh>
    <rPh sb="2" eb="4">
      <t>カイシャ</t>
    </rPh>
    <phoneticPr fontId="1"/>
  </si>
  <si>
    <t>・連絡先はどちらですか？</t>
    <rPh sb="1" eb="4">
      <t>レンラクサキ</t>
    </rPh>
    <phoneticPr fontId="1"/>
  </si>
  <si>
    <t>はい</t>
    <phoneticPr fontId="1"/>
  </si>
  <si>
    <t>・入力必須項目および計画書は入力済ですか？</t>
    <rPh sb="1" eb="3">
      <t>ニュウリョク</t>
    </rPh>
    <rPh sb="3" eb="5">
      <t>ヒッスウ</t>
    </rPh>
    <rPh sb="5" eb="7">
      <t>コウモク</t>
    </rPh>
    <rPh sb="10" eb="12">
      <t>ケイカク</t>
    </rPh>
    <rPh sb="12" eb="13">
      <t>ショ</t>
    </rPh>
    <rPh sb="14" eb="16">
      <t>ニュウリョク</t>
    </rPh>
    <rPh sb="16" eb="17">
      <t>スミ</t>
    </rPh>
    <phoneticPr fontId="1"/>
  </si>
  <si>
    <t>請負会社住所</t>
    <rPh sb="0" eb="2">
      <t>ウケオイ</t>
    </rPh>
    <rPh sb="2" eb="4">
      <t>カイシャ</t>
    </rPh>
    <rPh sb="4" eb="6">
      <t>ジュウショ</t>
    </rPh>
    <phoneticPr fontId="1"/>
  </si>
  <si>
    <t>請負会社電話番号</t>
    <rPh sb="0" eb="2">
      <t>ウケオイ</t>
    </rPh>
    <rPh sb="2" eb="4">
      <t>カイシャ</t>
    </rPh>
    <rPh sb="4" eb="6">
      <t>デンワ</t>
    </rPh>
    <rPh sb="6" eb="8">
      <t>バンゴウ</t>
    </rPh>
    <phoneticPr fontId="1"/>
  </si>
  <si>
    <t>未使用チケットは工期終了後、番号の判別可能な状態ならば返金させて頂きます。</t>
  </si>
  <si>
    <t>　1．盛土に適さない残土（300kN／㎡以下）は搬入しません</t>
    <phoneticPr fontId="1"/>
  </si>
  <si>
    <t>　2．異物の混入が認められた場合、速やかに撤去します</t>
    <phoneticPr fontId="1"/>
  </si>
  <si>
    <t>　3．雨天時は搬入しません</t>
    <phoneticPr fontId="1"/>
  </si>
  <si>
    <t>　4．過積載をしません</t>
    <phoneticPr fontId="1"/>
  </si>
  <si>
    <t>　5．搬入前に処分地へ連絡をします</t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</si>
  <si>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</si>
  <si>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</si>
  <si>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</si>
  <si>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口座名義人名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</si>
  <si>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>口座名義人名（ｶﾅ）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</si>
  <si>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 xml:space="preserve">  3.工事ごとに申請します。</t>
    <phoneticPr fontId="1"/>
  </si>
  <si>
    <t>・追加の申込ですか？</t>
    <rPh sb="1" eb="3">
      <t>ツイカ</t>
    </rPh>
    <rPh sb="4" eb="6">
      <t>モウシコミ</t>
    </rPh>
    <phoneticPr fontId="1"/>
  </si>
  <si>
    <t>はい</t>
    <phoneticPr fontId="1"/>
  </si>
  <si>
    <t>いいえ</t>
    <phoneticPr fontId="1"/>
  </si>
  <si>
    <t>追加分の搬入計画</t>
    <rPh sb="0" eb="3">
      <t>ツイカブン</t>
    </rPh>
    <rPh sb="4" eb="6">
      <t>ハンニュウ</t>
    </rPh>
    <rPh sb="6" eb="8">
      <t>ケイカク</t>
    </rPh>
    <phoneticPr fontId="1"/>
  </si>
  <si>
    <t>1㎥</t>
    <phoneticPr fontId="1"/>
  </si>
  <si>
    <t>1.5㎥</t>
    <phoneticPr fontId="1"/>
  </si>
  <si>
    <t>2㎥</t>
    <phoneticPr fontId="1"/>
  </si>
  <si>
    <t>4㎥</t>
    <phoneticPr fontId="1"/>
  </si>
  <si>
    <t>5㎥</t>
    <phoneticPr fontId="1"/>
  </si>
  <si>
    <t>換算土量</t>
    <rPh sb="0" eb="2">
      <t>カンサン</t>
    </rPh>
    <rPh sb="2" eb="4">
      <t>ドリョウ</t>
    </rPh>
    <phoneticPr fontId="1"/>
  </si>
  <si>
    <t>車種</t>
    <rPh sb="0" eb="2">
      <t>シャシュ</t>
    </rPh>
    <phoneticPr fontId="1"/>
  </si>
  <si>
    <t>・支払者（請求先）はどちらですか？</t>
    <rPh sb="1" eb="4">
      <t>シハライシャ</t>
    </rPh>
    <rPh sb="5" eb="8">
      <t>セイキュウサキ</t>
    </rPh>
    <phoneticPr fontId="1"/>
  </si>
  <si>
    <t>担当者ﾒｰﾙｱﾄﾞﾚｽ</t>
    <phoneticPr fontId="1"/>
  </si>
  <si>
    <t>担当者携帯電話番号</t>
    <rPh sb="3" eb="5">
      <t>ケイタイ</t>
    </rPh>
    <rPh sb="5" eb="7">
      <t>デンワ</t>
    </rPh>
    <rPh sb="7" eb="9">
      <t>バンゴウ</t>
    </rPh>
    <phoneticPr fontId="1"/>
  </si>
  <si>
    <t>請求書発行（申請事業者にメール送信）</t>
    <rPh sb="0" eb="3">
      <t>セイキュウショ</t>
    </rPh>
    <rPh sb="3" eb="5">
      <t>ハッコウ</t>
    </rPh>
    <rPh sb="6" eb="8">
      <t>シンセイ</t>
    </rPh>
    <rPh sb="8" eb="10">
      <t>ジギョウ</t>
    </rPh>
    <rPh sb="15" eb="17">
      <t>ソウシン</t>
    </rPh>
    <phoneticPr fontId="1"/>
  </si>
  <si>
    <t>処分地へ連絡</t>
    <rPh sb="0" eb="2">
      <t>ショブン</t>
    </rPh>
    <rPh sb="2" eb="3">
      <t>チ</t>
    </rPh>
    <rPh sb="4" eb="6">
      <t>レンラク</t>
    </rPh>
    <phoneticPr fontId="1"/>
  </si>
  <si>
    <t>計</t>
    <rPh sb="0" eb="1">
      <t>ケイ</t>
    </rPh>
    <phoneticPr fontId="1"/>
  </si>
  <si>
    <t>　</t>
    <phoneticPr fontId="1"/>
  </si>
  <si>
    <t>csv_type(変更不可)</t>
  </si>
  <si>
    <t>行形式</t>
  </si>
  <si>
    <t>取引先名称</t>
  </si>
  <si>
    <t>件名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</si>
  <si>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</si>
  <si>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</si>
  <si>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</si>
  <si>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</si>
  <si>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</si>
  <si>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</si>
  <si>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</si>
  <si>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</si>
  <si>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</si>
  <si>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</si>
  <si>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</si>
  <si>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</si>
  <si>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</si>
  <si>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</si>
  <si>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</si>
  <si>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</si>
  <si>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</si>
  <si>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</si>
  <si>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</si>
  <si>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</si>
  <si>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</si>
  <si>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</si>
  <si>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</si>
  <si>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</si>
  <si>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品名</t>
  </si>
  <si>
    <t>品目コード</t>
  </si>
  <si>
    <t>単価</t>
  </si>
  <si>
    <t>数量</t>
  </si>
  <si>
    <t>単位</t>
  </si>
  <si>
    <t>詳細</t>
  </si>
  <si>
    <t>金額</t>
  </si>
  <si>
    <t>品目消費税率</t>
  </si>
  <si>
    <t>請求書</t>
  </si>
  <si>
    <t>滋賀銀行 草津支店（店番号 211）普通預金 46313</t>
    <rPh sb="0" eb="2">
      <t>シガ</t>
    </rPh>
    <rPh sb="5" eb="7">
      <t>クサツ</t>
    </rPh>
    <phoneticPr fontId="1"/>
  </si>
  <si>
    <t>品目</t>
  </si>
  <si>
    <t>単価</t>
    <phoneticPr fontId="1"/>
  </si>
  <si>
    <t>数量</t>
    <phoneticPr fontId="1"/>
  </si>
  <si>
    <t xml:space="preserve"> 価格</t>
    <phoneticPr fontId="1"/>
  </si>
  <si>
    <t>小計</t>
    <phoneticPr fontId="1"/>
  </si>
  <si>
    <t>備考</t>
    <rPh sb="0" eb="2">
      <t>ビコウ</t>
    </rPh>
    <phoneticPr fontId="1"/>
  </si>
  <si>
    <t>件名：</t>
    <phoneticPr fontId="1"/>
  </si>
  <si>
    <t>残土処分費</t>
    <rPh sb="2" eb="4">
      <t>ショブン</t>
    </rPh>
    <rPh sb="4" eb="5">
      <t>ヒ</t>
    </rPh>
    <phoneticPr fontId="1"/>
  </si>
  <si>
    <t xml:space="preserve">  2.（搬出業者控）（受入先控）を揃えて提出します。</t>
    <phoneticPr fontId="1"/>
  </si>
  <si>
    <t>工事の完了に伴い下記の事項を承諾のうえ、未使用分残土搬入書の精算を申請します。</t>
    <rPh sb="23" eb="24">
      <t>ブン</t>
    </rPh>
    <rPh sb="30" eb="32">
      <t>セイサン</t>
    </rPh>
    <rPh sb="33" eb="35">
      <t>シンセイ</t>
    </rPh>
    <phoneticPr fontId="2"/>
  </si>
  <si>
    <t>残土券精算申込書(返金申請)</t>
    <phoneticPr fontId="1"/>
  </si>
  <si>
    <t>納品日</t>
  </si>
  <si>
    <t>納品書番号</t>
  </si>
  <si>
    <t>栗東市荒張1373-1</t>
    <phoneticPr fontId="1"/>
  </si>
  <si>
    <t>消費税額合計</t>
    <rPh sb="3" eb="4">
      <t>ガク</t>
    </rPh>
    <rPh sb="4" eb="6">
      <t>ゴウケイ</t>
    </rPh>
    <phoneticPr fontId="1"/>
  </si>
  <si>
    <t>税率別内訳</t>
    <rPh sb="0" eb="2">
      <t>ゼイリツ</t>
    </rPh>
    <rPh sb="2" eb="3">
      <t>ベツ</t>
    </rPh>
    <rPh sb="3" eb="5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</si>
  <si>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</si>
  <si>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</si>
  <si>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税込金額</t>
    <rPh sb="0" eb="2">
      <t>ゼイコ</t>
    </rPh>
    <rPh sb="2" eb="4">
      <t>キンガク</t>
    </rPh>
    <phoneticPr fontId="1"/>
  </si>
  <si>
    <t>コピーして値を管理表に貼り付ける</t>
    <rPh sb="5" eb="6">
      <t>アタイ</t>
    </rPh>
    <rPh sb="7" eb="10">
      <t>カンリヒョウ</t>
    </rPh>
    <rPh sb="11" eb="12">
      <t>ハ</t>
    </rPh>
    <rPh sb="13" eb="14">
      <t>ツ</t>
    </rPh>
    <phoneticPr fontId="2"/>
  </si>
  <si>
    <t>(値の入っているセルデータだけ）</t>
    <rPh sb="1" eb="2">
      <t>アタイ</t>
    </rPh>
    <rPh sb="3" eb="4">
      <t>ハイ</t>
    </rPh>
    <phoneticPr fontId="2"/>
  </si>
  <si>
    <t>区分は入力する事</t>
    <rPh sb="0" eb="2">
      <t>クブン</t>
    </rPh>
    <rPh sb="3" eb="5">
      <t>ニュウリョク</t>
    </rPh>
    <rPh sb="7" eb="8">
      <t>コト</t>
    </rPh>
    <phoneticPr fontId="2"/>
  </si>
  <si>
    <t>返還請求書</t>
    <rPh sb="0" eb="2">
      <t>ヘンカン</t>
    </rPh>
    <phoneticPr fontId="1"/>
  </si>
  <si>
    <t>登録番号：T5160005008613</t>
    <rPh sb="0" eb="2">
      <t>トウロク</t>
    </rPh>
    <rPh sb="2" eb="4">
      <t>バンゴウ</t>
    </rPh>
    <phoneticPr fontId="1"/>
  </si>
  <si>
    <t>〒520-3024</t>
    <phoneticPr fontId="1"/>
  </si>
  <si>
    <t>滋賀県栗東市小柿七丁目8番20号</t>
    <rPh sb="0" eb="16">
      <t>ジュ</t>
    </rPh>
    <phoneticPr fontId="1"/>
  </si>
  <si>
    <t>E-mail:info@konan-kankyo.or.jp</t>
    <phoneticPr fontId="1"/>
  </si>
  <si>
    <t>TEL: 077-552-3837</t>
  </si>
  <si>
    <t>理事長　吉野勲</t>
    <rPh sb="0" eb="3">
      <t>リジチョウ</t>
    </rPh>
    <rPh sb="4" eb="7">
      <t>イサオ</t>
    </rPh>
    <phoneticPr fontId="1"/>
  </si>
  <si>
    <t xml:space="preserve">  1.メール申請後、組合へチケットは返還します。</t>
    <rPh sb="19" eb="21">
      <t>ヘンカン</t>
    </rPh>
    <phoneticPr fontId="1"/>
  </si>
  <si>
    <t>御中</t>
    <rPh sb="0" eb="2">
      <t>オンチュウ</t>
    </rPh>
    <phoneticPr fontId="1"/>
  </si>
  <si>
    <t>ご返金金額</t>
    <rPh sb="1" eb="3">
      <t>ヘンキン</t>
    </rPh>
    <phoneticPr fontId="1"/>
  </si>
  <si>
    <t>事業所名</t>
  </si>
  <si>
    <t>工事名</t>
  </si>
  <si>
    <t>工事番号</t>
  </si>
  <si>
    <t>区別</t>
  </si>
  <si>
    <t>計画・購入</t>
  </si>
  <si>
    <t>契約
工期</t>
  </si>
  <si>
    <t>処分量（㎥）</t>
  </si>
  <si>
    <t>使用車両</t>
  </si>
  <si>
    <t>　6．申請の工事のみで残土ﾁｹｯﾄを使用します</t>
    <rPh sb="3" eb="5">
      <t>シンセイ</t>
    </rPh>
    <rPh sb="6" eb="8">
      <t>コウジ</t>
    </rPh>
    <rPh sb="11" eb="13">
      <t>ザンド</t>
    </rPh>
    <rPh sb="18" eb="20">
      <t>シヨウ</t>
    </rPh>
    <phoneticPr fontId="1"/>
  </si>
  <si>
    <t>追加申込の場合は返還請求書シートとリンクしています。</t>
    <rPh sb="0" eb="4">
      <t>ツイカモウシコミ</t>
    </rPh>
    <rPh sb="5" eb="7">
      <t>バアイ</t>
    </rPh>
    <rPh sb="8" eb="13">
      <t>ヘンカンセイキュウショ</t>
    </rPh>
    <phoneticPr fontId="1"/>
  </si>
  <si>
    <t>お支払い日：</t>
    <phoneticPr fontId="1"/>
  </si>
  <si>
    <t>枚</t>
    <phoneticPr fontId="1"/>
  </si>
  <si>
    <t>追加申込の場合は☑
⇒申込書(数字)を青ｾﾙに入力</t>
    <rPh sb="11" eb="14">
      <t>モウシコミショ</t>
    </rPh>
    <rPh sb="15" eb="17">
      <t>スウジ</t>
    </rPh>
    <rPh sb="19" eb="20">
      <t>アオ</t>
    </rPh>
    <rPh sb="23" eb="25">
      <t>ニュウリョク</t>
    </rPh>
    <phoneticPr fontId="1"/>
  </si>
  <si>
    <t>E-mail: info@konan-kankyo.or.jp</t>
    <phoneticPr fontId="1"/>
  </si>
  <si>
    <t>恐れ入りますが、振込手数料は貴社にてご負担いただきますようお願いいたします。</t>
    <rPh sb="0" eb="1">
      <t>オソ</t>
    </rPh>
    <phoneticPr fontId="1"/>
  </si>
  <si>
    <t>搬入会社名</t>
    <rPh sb="0" eb="2">
      <t>ハンニュウ</t>
    </rPh>
    <rPh sb="2" eb="4">
      <t>カイシャ</t>
    </rPh>
    <rPh sb="4" eb="5">
      <t>メイ</t>
    </rPh>
    <phoneticPr fontId="2"/>
  </si>
  <si>
    <t>工事名</t>
    <rPh sb="0" eb="3">
      <t>コウジメイ</t>
    </rPh>
    <phoneticPr fontId="2"/>
  </si>
  <si>
    <t>車両</t>
    <rPh sb="0" eb="2">
      <t>シャリョウ</t>
    </rPh>
    <phoneticPr fontId="2"/>
  </si>
  <si>
    <r>
      <t>㎥（</t>
    </r>
    <r>
      <rPr>
        <sz val="10"/>
        <color rgb="FFFF0000"/>
        <rFont val="メイリオ"/>
        <family val="3"/>
        <charset val="128"/>
      </rPr>
      <t>仕様書設計数量</t>
    </r>
    <r>
      <rPr>
        <sz val="10"/>
        <color theme="1"/>
        <rFont val="メイリオ"/>
        <family val="3"/>
        <charset val="128"/>
      </rPr>
      <t>）</t>
    </r>
    <phoneticPr fontId="1"/>
  </si>
  <si>
    <t>株式会社アヤシロ</t>
    <rPh sb="0" eb="4">
      <t>カブ</t>
    </rPh>
    <phoneticPr fontId="1"/>
  </si>
  <si>
    <t>工事名　　</t>
    <phoneticPr fontId="2"/>
  </si>
  <si>
    <t>未使用の残土搬入書</t>
    <rPh sb="0" eb="1">
      <t>ミ</t>
    </rPh>
    <phoneticPr fontId="1"/>
  </si>
  <si>
    <t>返金額</t>
    <phoneticPr fontId="1"/>
  </si>
  <si>
    <t>返金先口座</t>
    <phoneticPr fontId="1"/>
  </si>
  <si>
    <t>理事長　吉野勲</t>
    <rPh sb="4" eb="7">
      <t>イサオ</t>
    </rPh>
    <phoneticPr fontId="1"/>
  </si>
  <si>
    <t>3営業日以内に上記の返金先口座へ払戻致します。</t>
    <rPh sb="1" eb="4">
      <t>エイギョウビ</t>
    </rPh>
    <rPh sb="4" eb="6">
      <t>イナイ</t>
    </rPh>
    <rPh sb="7" eb="9">
      <t>ジョウキ</t>
    </rPh>
    <rPh sb="16" eb="18">
      <t>ハライモドシ</t>
    </rPh>
    <rPh sb="18" eb="19">
      <t>イタ</t>
    </rPh>
    <phoneticPr fontId="1"/>
  </si>
  <si>
    <t>残土チケット預り証</t>
    <rPh sb="0" eb="2">
      <t>ザンド</t>
    </rPh>
    <rPh sb="6" eb="7">
      <t>アズカ</t>
    </rPh>
    <rPh sb="8" eb="9">
      <t>ショウ</t>
    </rPh>
    <phoneticPr fontId="1"/>
  </si>
  <si>
    <t>～　No.</t>
  </si>
  <si>
    <t>～　No.</t>
    <phoneticPr fontId="2"/>
  </si>
  <si>
    <t>本日、未使用分の残土搬入書(詳細は上記参照)を受領いたしました。</t>
    <rPh sb="17" eb="18">
      <t>ウエ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</si>
  <si>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</si>
  <si>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</si>
  <si>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　組合からの返信メールで精算完了ではございません。</t>
    <rPh sb="1" eb="3">
      <t>クミアイ</t>
    </rPh>
    <rPh sb="6" eb="8">
      <t>ヘンシン</t>
    </rPh>
    <rPh sb="12" eb="16">
      <t>セイサンカンリョウ</t>
    </rPh>
    <phoneticPr fontId="1"/>
  </si>
  <si>
    <t>　窓口にお持ち頂いたﾁｹｯﾄをご返却後の精算となります。</t>
    <rPh sb="1" eb="3">
      <t>マドグチ</t>
    </rPh>
    <rPh sb="5" eb="6">
      <t>モ</t>
    </rPh>
    <rPh sb="7" eb="8">
      <t>イタダ</t>
    </rPh>
    <rPh sb="16" eb="18">
      <t>ヘンキャク</t>
    </rPh>
    <rPh sb="18" eb="19">
      <t>ゴ</t>
    </rPh>
    <rPh sb="20" eb="22">
      <t>セイサン</t>
    </rPh>
    <phoneticPr fontId="1"/>
  </si>
  <si>
    <t>　ご返金後、返還請求書をメールにて送付いたします。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</si>
</sst>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6" formatCode="&quot;¥&quot;#,##0;[Red]&quot;¥&quot;\-#,##0"/>
    <numFmt numFmtId="176" formatCode="#,##0&quot;ｔ&quot;"/>
    <numFmt numFmtId="177" formatCode="#,##0&quot;円&quot;"/>
    <numFmt numFmtId="178" formatCode="#,##0&quot;枚&quot;"/>
    <numFmt numFmtId="179" formatCode="#,##0.0&quot;㎥&quot;"/>
    <numFmt numFmtId="180" formatCode="#,##0_);[Red]\(#,##0\)"/>
    <numFmt numFmtId="181" formatCode="#,##0_ "/>
    <numFmt numFmtId="182" formatCode="yyyy&quot;年&quot;m&quot;月&quot;d&quot;日&quot;;@"/>
    <numFmt numFmtId="183" formatCode="#,###&quot;ｔ車&quot;"/>
    <numFmt numFmtId="184" formatCode="#;;0"/>
    <numFmt numFmtId="185" formatCode="##&quot;　ｔ車　・&quot;"/>
    <numFmt numFmtId="186" formatCode="##&quot;　枚&quot;"/>
    <numFmt numFmtId="187" formatCode="0_);[Red]\(0\)"/>
    <numFmt numFmtId="188" formatCode="##&quot;　ｔ車&quot;"/>
    <numFmt numFmtId="189" formatCode="#,###&quot;㎥&quot;"/>
    <numFmt numFmtId="190" formatCode="[$-411]ggge&quot;年&quot;m&quot;月&quot;d&quot;日&quot;;@"/>
    <numFmt numFmtId="191" formatCode="#,##0&quot;t車&quot;"/>
    <numFmt numFmtId="192" formatCode="\(#,##0.0&quot;㎥&quot;\)"/>
    <numFmt numFmtId="193" formatCode="#,##0&quot;㎥&quot;"/>
    <numFmt numFmtId="194" formatCode="[$-411]ge\.m\.d;@"/>
    <numFmt numFmtId="195" formatCode="m&quot;月&quot;d&quot;日&quot;;@"/>
    <numFmt numFmtId="196" formatCode="#,##0&quot;円（税込）&quot;"/>
    <numFmt numFmtId="197" formatCode="#,##0;&quot;▲ &quot;#,##0&quot;枚&quot;"/>
    <numFmt numFmtId="198" formatCode="#,##0&quot;円(税込)&quot;;&quot;▲ &quot;#,##0&quot;円(税込)&quot;"/>
    <numFmt numFmtId="199" formatCode="&quot;【&quot;\ 0\ &quot;】&quot;"/>
    <numFmt numFmtId="200" formatCode="0."/>
    <numFmt numFmtId="201" formatCode="#,###.0&quot;㎥&quot;"/>
    <numFmt numFmtId="202" formatCode="#,##0_ ;[Red]\-#,##0\ "/>
    <numFmt numFmtId="203" formatCode="&quot;計&quot;#,##0&quot;枚&quot;"/>
    <numFmt numFmtId="204" formatCode="[$-F800]dddd\,\ mmmm\ dd\,\ yyyy"/>
    <numFmt numFmtId="205" formatCode="#,##0.0;&quot;▲ &quot;#,##0.0"/>
    <numFmt numFmtId="206" formatCode="0;&quot;▲ &quot;0"/>
    <numFmt numFmtId="207" formatCode="0_ 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u/>
      <sz val="9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u/>
      <sz val="1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sz val="10"/>
      <name val="HG丸ｺﾞｼｯｸM-PRO"/>
      <family val="3"/>
      <charset val="128"/>
    </font>
    <font>
      <sz val="14"/>
      <color rgb="FF000000"/>
      <name val="ＭＳ Ｐゴシック"/>
      <family val="3"/>
      <charset val="128"/>
      <scheme val="major"/>
    </font>
    <font>
      <b/>
      <sz val="1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9" fillId="0" borderId="0" xfId="0" applyFont="1">
      <alignment vertical="center"/>
    </xf>
    <xf numFmtId="0" fontId="11" fillId="0" borderId="33" xfId="1" applyFont="1" applyBorder="1" applyAlignment="1" applyProtection="1">
      <alignment horizontal="right" vertical="center"/>
      <protection locked="0"/>
    </xf>
    <xf numFmtId="0" fontId="11" fillId="0" borderId="32" xfId="1" applyFont="1" applyBorder="1" applyAlignment="1" applyProtection="1">
      <alignment horizontal="right" vertical="center"/>
      <protection locked="0"/>
    </xf>
    <xf numFmtId="0" fontId="11" fillId="0" borderId="31" xfId="1" applyFont="1" applyBorder="1" applyAlignment="1" applyProtection="1">
      <alignment horizontal="right" vertical="center"/>
      <protection locked="0"/>
    </xf>
    <xf numFmtId="0" fontId="11" fillId="0" borderId="1" xfId="1" applyFont="1" applyBorder="1" applyAlignment="1" applyProtection="1">
      <alignment horizontal="right" vertical="center"/>
      <protection locked="0"/>
    </xf>
    <xf numFmtId="0" fontId="11" fillId="0" borderId="36" xfId="1" applyFont="1" applyBorder="1" applyAlignment="1" applyProtection="1">
      <alignment horizontal="right" vertical="center"/>
      <protection locked="0"/>
    </xf>
    <xf numFmtId="0" fontId="11" fillId="0" borderId="37" xfId="1" applyFont="1" applyBorder="1" applyAlignment="1" applyProtection="1">
      <alignment horizontal="right" vertical="center"/>
      <protection locked="0"/>
    </xf>
    <xf numFmtId="0" fontId="15" fillId="0" borderId="10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 vertical="center" shrinkToFit="1"/>
    </xf>
    <xf numFmtId="0" fontId="15" fillId="0" borderId="1" xfId="5" applyFont="1" applyBorder="1" applyAlignment="1">
      <alignment horizontal="center" vertical="center"/>
    </xf>
    <xf numFmtId="176" fontId="15" fillId="0" borderId="10" xfId="5" applyNumberFormat="1" applyFont="1" applyBorder="1" applyAlignment="1">
      <alignment horizontal="center" vertical="center"/>
    </xf>
    <xf numFmtId="177" fontId="15" fillId="0" borderId="11" xfId="5" applyNumberFormat="1" applyFont="1" applyBorder="1" applyAlignment="1">
      <alignment horizontal="right" vertical="center"/>
    </xf>
    <xf numFmtId="0" fontId="15" fillId="0" borderId="11" xfId="5" applyFont="1" applyBorder="1" applyAlignment="1">
      <alignment horizontal="right" vertical="center"/>
    </xf>
    <xf numFmtId="0" fontId="13" fillId="0" borderId="0" xfId="7" applyFont="1">
      <alignment vertical="center"/>
    </xf>
    <xf numFmtId="0" fontId="13" fillId="0" borderId="0" xfId="7" applyFont="1" applyAlignment="1">
      <alignment horizontal="center" vertical="center"/>
    </xf>
    <xf numFmtId="0" fontId="11" fillId="0" borderId="0" xfId="7" applyFont="1">
      <alignment vertical="center"/>
    </xf>
    <xf numFmtId="178" fontId="15" fillId="0" borderId="1" xfId="5" applyNumberFormat="1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9" fillId="0" borderId="0" xfId="0" applyFont="1" applyAlignment="1"/>
    <xf numFmtId="0" fontId="11" fillId="0" borderId="39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83" fontId="5" fillId="4" borderId="67" xfId="0" applyNumberFormat="1" applyFont="1" applyFill="1" applyBorder="1" applyAlignment="1" applyProtection="1">
      <alignment horizontal="center" vertical="center"/>
      <protection locked="0"/>
    </xf>
    <xf numFmtId="183" fontId="5" fillId="3" borderId="14" xfId="0" applyNumberFormat="1" applyFont="1" applyFill="1" applyBorder="1" applyAlignment="1" applyProtection="1">
      <alignment horizontal="center" vertical="center"/>
      <protection locked="0"/>
    </xf>
    <xf numFmtId="179" fontId="5" fillId="3" borderId="10" xfId="0" applyNumberFormat="1" applyFont="1" applyFill="1" applyBorder="1" applyAlignment="1" applyProtection="1">
      <alignment horizontal="right" vertical="center"/>
      <protection locked="0"/>
    </xf>
    <xf numFmtId="0" fontId="17" fillId="0" borderId="0" xfId="7" applyFont="1" applyAlignment="1">
      <alignment horizontal="center" vertical="center" shrinkToFit="1"/>
    </xf>
    <xf numFmtId="0" fontId="8" fillId="0" borderId="0" xfId="7" applyFont="1">
      <alignment vertical="center"/>
    </xf>
    <xf numFmtId="192" fontId="13" fillId="0" borderId="0" xfId="7" applyNumberFormat="1" applyFont="1" applyAlignment="1">
      <alignment horizontal="left" vertical="center"/>
    </xf>
    <xf numFmtId="193" fontId="13" fillId="0" borderId="0" xfId="7" applyNumberFormat="1" applyFont="1">
      <alignment vertical="center"/>
    </xf>
    <xf numFmtId="0" fontId="11" fillId="0" borderId="50" xfId="7" applyFont="1" applyBorder="1" applyAlignment="1">
      <alignment horizontal="center" vertical="center" shrinkToFit="1"/>
    </xf>
    <xf numFmtId="0" fontId="11" fillId="0" borderId="4" xfId="7" applyFont="1" applyBorder="1" applyAlignment="1">
      <alignment horizontal="center" vertical="center" shrinkToFit="1"/>
    </xf>
    <xf numFmtId="0" fontId="11" fillId="0" borderId="0" xfId="7" applyFont="1" applyAlignment="1">
      <alignment vertical="center" shrinkToFit="1"/>
    </xf>
    <xf numFmtId="194" fontId="11" fillId="0" borderId="51" xfId="7" applyNumberFormat="1" applyFont="1" applyBorder="1" applyAlignment="1">
      <alignment horizontal="center" vertical="center" shrinkToFit="1"/>
    </xf>
    <xf numFmtId="181" fontId="11" fillId="0" borderId="51" xfId="7" applyNumberFormat="1" applyFont="1" applyBorder="1" applyAlignment="1">
      <alignment vertical="center" shrinkToFit="1"/>
    </xf>
    <xf numFmtId="187" fontId="11" fillId="0" borderId="47" xfId="7" applyNumberFormat="1" applyFont="1" applyBorder="1" applyAlignment="1">
      <alignment horizontal="center" vertical="center" shrinkToFit="1"/>
    </xf>
    <xf numFmtId="187" fontId="8" fillId="0" borderId="48" xfId="7" applyNumberFormat="1" applyFont="1" applyBorder="1" applyAlignment="1">
      <alignment horizontal="center" vertical="center" shrinkToFit="1"/>
    </xf>
    <xf numFmtId="187" fontId="11" fillId="0" borderId="49" xfId="7" applyNumberFormat="1" applyFont="1" applyBorder="1" applyAlignment="1">
      <alignment horizontal="center" vertical="center" shrinkToFit="1"/>
    </xf>
    <xf numFmtId="187" fontId="8" fillId="0" borderId="45" xfId="7" applyNumberFormat="1" applyFont="1" applyBorder="1" applyAlignment="1">
      <alignment horizontal="center" vertical="center" shrinkToFit="1"/>
    </xf>
    <xf numFmtId="187" fontId="11" fillId="0" borderId="46" xfId="7" applyNumberFormat="1" applyFont="1" applyBorder="1" applyAlignment="1">
      <alignment horizontal="center" vertical="center" shrinkToFit="1"/>
    </xf>
    <xf numFmtId="187" fontId="8" fillId="0" borderId="24" xfId="7" applyNumberFormat="1" applyFont="1" applyBorder="1" applyAlignment="1">
      <alignment horizontal="center" vertical="center" shrinkToFit="1"/>
    </xf>
    <xf numFmtId="187" fontId="11" fillId="0" borderId="55" xfId="7" applyNumberFormat="1" applyFont="1" applyBorder="1" applyAlignment="1">
      <alignment horizontal="center" vertical="center" shrinkToFit="1"/>
    </xf>
    <xf numFmtId="195" fontId="11" fillId="0" borderId="56" xfId="7" applyNumberFormat="1" applyFont="1" applyBorder="1" applyAlignment="1">
      <alignment horizontal="center" vertical="center" shrinkToFit="1"/>
    </xf>
    <xf numFmtId="178" fontId="11" fillId="0" borderId="56" xfId="7" applyNumberFormat="1" applyFont="1" applyBorder="1" applyAlignment="1">
      <alignment vertical="center" shrinkToFit="1"/>
    </xf>
    <xf numFmtId="0" fontId="11" fillId="0" borderId="56" xfId="7" applyFont="1" applyBorder="1" applyAlignment="1">
      <alignment horizontal="center" vertical="center" shrinkToFit="1"/>
    </xf>
    <xf numFmtId="196" fontId="11" fillId="0" borderId="1" xfId="7" applyNumberFormat="1" applyFont="1" applyBorder="1" applyAlignment="1">
      <alignment horizontal="center" vertical="center" shrinkToFit="1"/>
    </xf>
    <xf numFmtId="197" fontId="11" fillId="0" borderId="10" xfId="7" applyNumberFormat="1" applyFont="1" applyBorder="1" applyAlignment="1">
      <alignment vertical="center" shrinkToFit="1"/>
    </xf>
    <xf numFmtId="196" fontId="11" fillId="0" borderId="10" xfId="7" applyNumberFormat="1" applyFont="1" applyBorder="1" applyAlignment="1">
      <alignment horizontal="center" vertical="center" shrinkToFit="1"/>
    </xf>
    <xf numFmtId="0" fontId="8" fillId="0" borderId="9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 vertical="center" shrinkToFit="1"/>
    </xf>
    <xf numFmtId="0" fontId="21" fillId="0" borderId="0" xfId="7" applyFont="1">
      <alignment vertical="center"/>
    </xf>
    <xf numFmtId="0" fontId="19" fillId="0" borderId="0" xfId="0" applyFont="1" applyAlignment="1">
      <alignment horizontal="center" vertical="center"/>
    </xf>
    <xf numFmtId="200" fontId="11" fillId="0" borderId="0" xfId="0" applyNumberFormat="1" applyFont="1">
      <alignment vertical="center"/>
    </xf>
    <xf numFmtId="0" fontId="16" fillId="0" borderId="0" xfId="7" applyFont="1">
      <alignment vertical="center"/>
    </xf>
    <xf numFmtId="0" fontId="17" fillId="0" borderId="58" xfId="7" applyFont="1" applyBorder="1" applyAlignment="1">
      <alignment horizontal="center" vertical="center"/>
    </xf>
    <xf numFmtId="0" fontId="13" fillId="0" borderId="58" xfId="7" applyFont="1" applyBorder="1">
      <alignment vertical="center"/>
    </xf>
    <xf numFmtId="202" fontId="11" fillId="0" borderId="32" xfId="1" applyNumberFormat="1" applyFont="1" applyBorder="1" applyAlignment="1" applyProtection="1">
      <alignment horizontal="right" vertical="center"/>
      <protection locked="0"/>
    </xf>
    <xf numFmtId="202" fontId="11" fillId="0" borderId="1" xfId="1" applyNumberFormat="1" applyFont="1" applyBorder="1" applyAlignment="1" applyProtection="1">
      <alignment horizontal="right" vertical="center"/>
      <protection locked="0"/>
    </xf>
    <xf numFmtId="202" fontId="11" fillId="0" borderId="37" xfId="1" applyNumberFormat="1" applyFont="1" applyBorder="1" applyAlignment="1" applyProtection="1">
      <alignment horizontal="right" vertical="center"/>
      <protection locked="0"/>
    </xf>
    <xf numFmtId="191" fontId="13" fillId="3" borderId="0" xfId="7" applyNumberFormat="1" applyFont="1" applyFill="1" applyAlignment="1">
      <alignment horizontal="left" vertical="center" indent="1" shrinkToFit="1"/>
    </xf>
    <xf numFmtId="194" fontId="11" fillId="3" borderId="52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2" xfId="7" applyNumberFormat="1" applyFont="1" applyFill="1" applyBorder="1" applyAlignment="1" applyProtection="1">
      <alignment vertical="center" shrinkToFit="1"/>
      <protection locked="0"/>
    </xf>
    <xf numFmtId="187" fontId="11" fillId="3" borderId="44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3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3" xfId="7" applyNumberFormat="1" applyFont="1" applyFill="1" applyBorder="1" applyAlignment="1" applyProtection="1">
      <alignment vertical="center" shrinkToFit="1"/>
      <protection locked="0"/>
    </xf>
    <xf numFmtId="187" fontId="11" fillId="3" borderId="54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49" xfId="7" applyNumberFormat="1" applyFont="1" applyFill="1" applyBorder="1" applyAlignment="1" applyProtection="1">
      <alignment horizontal="center" vertical="center" shrinkToFit="1"/>
      <protection locked="0"/>
    </xf>
    <xf numFmtId="181" fontId="11" fillId="3" borderId="51" xfId="7" applyNumberFormat="1" applyFont="1" applyFill="1" applyBorder="1" applyAlignment="1" applyProtection="1">
      <alignment vertical="center" shrinkToFit="1"/>
      <protection locked="0"/>
    </xf>
    <xf numFmtId="187" fontId="11" fillId="3" borderId="47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46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5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1" xfId="7" applyNumberFormat="1" applyFont="1" applyFill="1" applyBorder="1" applyAlignment="1" applyProtection="1">
      <alignment horizontal="center" vertical="center" shrinkToFit="1"/>
      <protection locked="0"/>
    </xf>
    <xf numFmtId="179" fontId="5" fillId="4" borderId="10" xfId="0" applyNumberFormat="1" applyFont="1" applyFill="1" applyBorder="1" applyAlignment="1" applyProtection="1">
      <alignment horizontal="right" vertical="center"/>
      <protection locked="0"/>
    </xf>
    <xf numFmtId="199" fontId="9" fillId="3" borderId="0" xfId="0" applyNumberFormat="1" applyFont="1" applyFill="1" applyProtection="1">
      <alignment vertical="center"/>
      <protection locked="0"/>
    </xf>
    <xf numFmtId="0" fontId="11" fillId="0" borderId="0" xfId="7" applyFont="1" applyAlignment="1">
      <alignment horizontal="center" vertical="center"/>
    </xf>
    <xf numFmtId="200" fontId="11" fillId="0" borderId="0" xfId="0" applyNumberFormat="1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5" borderId="0" xfId="0" applyFill="1">
      <alignment vertical="center"/>
    </xf>
    <xf numFmtId="0" fontId="28" fillId="0" borderId="0" xfId="10" applyFont="1">
      <alignment vertical="center"/>
    </xf>
    <xf numFmtId="0" fontId="29" fillId="0" borderId="0" xfId="10" applyFont="1" applyAlignment="1">
      <alignment vertical="top"/>
    </xf>
    <xf numFmtId="0" fontId="29" fillId="0" borderId="0" xfId="10" applyFont="1">
      <alignment vertical="center"/>
    </xf>
    <xf numFmtId="0" fontId="31" fillId="0" borderId="0" xfId="7" applyFont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177" fontId="5" fillId="3" borderId="0" xfId="0" applyNumberFormat="1" applyFont="1" applyFill="1" applyAlignment="1" applyProtection="1">
      <alignment horizontal="right" vertical="center"/>
      <protection locked="0"/>
    </xf>
    <xf numFmtId="0" fontId="5" fillId="3" borderId="0" xfId="0" applyFont="1" applyFill="1" applyProtection="1">
      <alignment vertical="center"/>
      <protection locked="0"/>
    </xf>
    <xf numFmtId="56" fontId="5" fillId="0" borderId="0" xfId="0" applyNumberFormat="1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9" fontId="5" fillId="0" borderId="10" xfId="0" applyNumberFormat="1" applyFont="1" applyBorder="1">
      <alignment vertical="center"/>
    </xf>
    <xf numFmtId="0" fontId="8" fillId="0" borderId="7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58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0" fontId="23" fillId="0" borderId="0" xfId="0" applyFo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191" fontId="8" fillId="0" borderId="75" xfId="7" applyNumberFormat="1" applyFont="1" applyBorder="1" applyAlignment="1">
      <alignment horizontal="center" vertical="center"/>
    </xf>
    <xf numFmtId="180" fontId="8" fillId="0" borderId="76" xfId="7" applyNumberFormat="1" applyFont="1" applyBorder="1" applyAlignment="1">
      <alignment horizontal="center" vertical="center"/>
    </xf>
    <xf numFmtId="180" fontId="26" fillId="0" borderId="0" xfId="7" applyNumberFormat="1" applyFont="1" applyAlignment="1">
      <alignment horizontal="right" vertical="center"/>
    </xf>
    <xf numFmtId="178" fontId="5" fillId="0" borderId="1" xfId="0" applyNumberFormat="1" applyFont="1" applyBorder="1">
      <alignment vertical="center"/>
    </xf>
    <xf numFmtId="177" fontId="5" fillId="0" borderId="14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83" fontId="5" fillId="0" borderId="25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 shrinkToFit="1"/>
    </xf>
    <xf numFmtId="191" fontId="8" fillId="0" borderId="65" xfId="7" applyNumberFormat="1" applyFont="1" applyBorder="1" applyAlignment="1">
      <alignment horizontal="center" vertical="center"/>
    </xf>
    <xf numFmtId="180" fontId="8" fillId="0" borderId="77" xfId="7" applyNumberFormat="1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3" fillId="0" borderId="59" xfId="0" applyFont="1" applyBorder="1">
      <alignment vertical="center"/>
    </xf>
    <xf numFmtId="0" fontId="5" fillId="0" borderId="30" xfId="0" applyFont="1" applyBorder="1" applyAlignment="1">
      <alignment vertical="center" wrapText="1" shrinkToFit="1"/>
    </xf>
    <xf numFmtId="0" fontId="25" fillId="0" borderId="26" xfId="0" applyFont="1" applyBorder="1" applyAlignment="1">
      <alignment vertical="center" wrapText="1" shrinkToFit="1"/>
    </xf>
    <xf numFmtId="0" fontId="5" fillId="0" borderId="65" xfId="0" applyFont="1" applyBorder="1" applyAlignment="1">
      <alignment horizontal="center" vertical="center" shrinkToFit="1"/>
    </xf>
    <xf numFmtId="177" fontId="5" fillId="0" borderId="25" xfId="0" applyNumberFormat="1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177" fontId="5" fillId="0" borderId="0" xfId="6" applyNumberFormat="1" applyFont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 shrinkToFit="1"/>
    </xf>
    <xf numFmtId="177" fontId="5" fillId="3" borderId="0" xfId="0" applyNumberFormat="1" applyFont="1" applyFill="1" applyAlignment="1">
      <alignment horizontal="right" vertical="center"/>
    </xf>
    <xf numFmtId="177" fontId="5" fillId="3" borderId="0" xfId="6" applyNumberFormat="1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25" fillId="0" borderId="0" xfId="0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7" fontId="10" fillId="0" borderId="0" xfId="6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/>
    </xf>
    <xf numFmtId="177" fontId="5" fillId="0" borderId="59" xfId="6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5" fillId="0" borderId="0" xfId="0" applyFont="1">
      <alignment vertical="center"/>
    </xf>
    <xf numFmtId="0" fontId="5" fillId="4" borderId="0" xfId="0" applyFont="1" applyFill="1" applyProtection="1">
      <alignment vertical="center"/>
      <protection locked="0"/>
    </xf>
    <xf numFmtId="201" fontId="8" fillId="0" borderId="40" xfId="0" applyNumberFormat="1" applyFont="1" applyBorder="1" applyAlignment="1">
      <alignment horizontal="right" vertical="center" shrinkToFit="1"/>
    </xf>
    <xf numFmtId="0" fontId="34" fillId="0" borderId="50" xfId="0" applyFont="1" applyBorder="1" applyAlignment="1">
      <alignment horizontal="center" vertical="center" wrapText="1"/>
    </xf>
    <xf numFmtId="205" fontId="34" fillId="0" borderId="50" xfId="0" applyNumberFormat="1" applyFont="1" applyBorder="1" applyAlignment="1">
      <alignment horizontal="center" vertical="center" wrapText="1" shrinkToFit="1"/>
    </xf>
    <xf numFmtId="0" fontId="29" fillId="0" borderId="7" xfId="10" applyFont="1" applyBorder="1" applyAlignment="1">
      <alignment wrapText="1"/>
    </xf>
    <xf numFmtId="0" fontId="29" fillId="0" borderId="0" xfId="10" applyFont="1" applyAlignment="1">
      <alignment horizontal="left" vertical="top"/>
    </xf>
    <xf numFmtId="204" fontId="29" fillId="0" borderId="0" xfId="10" applyNumberFormat="1" applyFont="1">
      <alignment vertical="center"/>
    </xf>
    <xf numFmtId="0" fontId="8" fillId="0" borderId="0" xfId="2" applyFont="1"/>
    <xf numFmtId="0" fontId="8" fillId="4" borderId="0" xfId="2" applyFont="1" applyFill="1"/>
    <xf numFmtId="0" fontId="8" fillId="3" borderId="0" xfId="2" quotePrefix="1" applyFont="1" applyFill="1"/>
    <xf numFmtId="0" fontId="29" fillId="0" borderId="17" xfId="10" applyFont="1" applyBorder="1" applyAlignment="1">
      <alignment horizontal="center"/>
    </xf>
    <xf numFmtId="3" fontId="29" fillId="0" borderId="78" xfId="10" applyNumberFormat="1" applyFont="1" applyBorder="1" applyAlignment="1">
      <alignment vertical="center" wrapText="1"/>
    </xf>
    <xf numFmtId="3" fontId="29" fillId="0" borderId="0" xfId="10" applyNumberFormat="1" applyFont="1" applyAlignment="1">
      <alignment vertical="center" wrapText="1"/>
    </xf>
    <xf numFmtId="3" fontId="29" fillId="0" borderId="0" xfId="10" applyNumberFormat="1" applyFont="1" applyAlignment="1">
      <alignment vertical="top" wrapText="1"/>
    </xf>
    <xf numFmtId="0" fontId="29" fillId="0" borderId="0" xfId="10" applyFont="1" applyAlignment="1">
      <alignment vertical="top" wrapText="1"/>
    </xf>
    <xf numFmtId="177" fontId="29" fillId="0" borderId="7" xfId="10" applyNumberFormat="1" applyFont="1" applyBorder="1" applyAlignment="1">
      <alignment horizontal="right"/>
    </xf>
    <xf numFmtId="177" fontId="29" fillId="0" borderId="7" xfId="10" applyNumberFormat="1" applyFont="1" applyBorder="1" applyAlignment="1">
      <alignment horizontal="right" wrapText="1"/>
    </xf>
    <xf numFmtId="0" fontId="29" fillId="0" borderId="10" xfId="10" applyFont="1" applyBorder="1" applyAlignment="1">
      <alignment horizontal="center" vertical="center"/>
    </xf>
    <xf numFmtId="0" fontId="29" fillId="0" borderId="11" xfId="10" applyFont="1" applyBorder="1" applyAlignment="1">
      <alignment horizontal="center" vertical="center"/>
    </xf>
    <xf numFmtId="0" fontId="29" fillId="0" borderId="7" xfId="10" applyFont="1" applyBorder="1" applyAlignment="1"/>
    <xf numFmtId="177" fontId="29" fillId="0" borderId="10" xfId="10" applyNumberFormat="1" applyFont="1" applyBorder="1" applyAlignment="1">
      <alignment horizontal="right" vertical="center"/>
    </xf>
    <xf numFmtId="177" fontId="29" fillId="0" borderId="11" xfId="10" applyNumberFormat="1" applyFont="1" applyBorder="1" applyAlignment="1">
      <alignment horizontal="right" vertical="center"/>
    </xf>
    <xf numFmtId="0" fontId="29" fillId="0" borderId="0" xfId="10" applyFont="1" applyAlignment="1">
      <alignment wrapText="1"/>
    </xf>
    <xf numFmtId="177" fontId="29" fillId="0" borderId="0" xfId="10" applyNumberFormat="1" applyFont="1" applyAlignment="1">
      <alignment horizontal="right" wrapText="1"/>
    </xf>
    <xf numFmtId="38" fontId="29" fillId="0" borderId="0" xfId="9" applyFont="1" applyBorder="1" applyAlignment="1">
      <alignment horizontal="right" vertical="center" wrapText="1"/>
    </xf>
    <xf numFmtId="0" fontId="28" fillId="0" borderId="3" xfId="10" applyFont="1" applyBorder="1">
      <alignment vertical="center"/>
    </xf>
    <xf numFmtId="0" fontId="28" fillId="0" borderId="4" xfId="10" applyFont="1" applyBorder="1">
      <alignment vertical="center"/>
    </xf>
    <xf numFmtId="0" fontId="28" fillId="0" borderId="81" xfId="10" applyFont="1" applyBorder="1">
      <alignment vertical="center"/>
    </xf>
    <xf numFmtId="0" fontId="28" fillId="0" borderId="7" xfId="10" applyFont="1" applyBorder="1">
      <alignment vertical="center"/>
    </xf>
    <xf numFmtId="0" fontId="28" fillId="0" borderId="8" xfId="10" applyFont="1" applyBorder="1">
      <alignment vertical="center"/>
    </xf>
    <xf numFmtId="3" fontId="9" fillId="0" borderId="0" xfId="0" applyNumberFormat="1" applyFont="1">
      <alignment vertical="center"/>
    </xf>
    <xf numFmtId="0" fontId="8" fillId="0" borderId="0" xfId="2" applyFont="1" applyAlignment="1">
      <alignment vertical="center" wrapText="1"/>
    </xf>
    <xf numFmtId="0" fontId="29" fillId="0" borderId="0" xfId="10" applyFont="1" applyAlignment="1">
      <alignment horizontal="center" vertical="center"/>
    </xf>
    <xf numFmtId="187" fontId="0" fillId="0" borderId="0" xfId="0" applyNumberFormat="1">
      <alignment vertical="center"/>
    </xf>
    <xf numFmtId="3" fontId="0" fillId="0" borderId="0" xfId="0" applyNumberFormat="1">
      <alignment vertical="center"/>
    </xf>
    <xf numFmtId="176" fontId="28" fillId="0" borderId="2" xfId="10" applyNumberFormat="1" applyFont="1" applyBorder="1" applyAlignment="1">
      <alignment horizontal="center" vertical="center"/>
    </xf>
    <xf numFmtId="177" fontId="28" fillId="0" borderId="3" xfId="10" applyNumberFormat="1" applyFont="1" applyBorder="1">
      <alignment vertical="center"/>
    </xf>
    <xf numFmtId="177" fontId="28" fillId="0" borderId="0" xfId="10" applyNumberFormat="1" applyFont="1">
      <alignment vertical="center"/>
    </xf>
    <xf numFmtId="177" fontId="28" fillId="0" borderId="7" xfId="10" applyNumberFormat="1" applyFont="1" applyBorder="1">
      <alignment vertical="center"/>
    </xf>
    <xf numFmtId="176" fontId="28" fillId="0" borderId="5" xfId="10" applyNumberFormat="1" applyFont="1" applyBorder="1" applyAlignment="1">
      <alignment horizontal="center" vertical="center"/>
    </xf>
    <xf numFmtId="176" fontId="28" fillId="0" borderId="6" xfId="10" applyNumberFormat="1" applyFont="1" applyBorder="1" applyAlignment="1">
      <alignment horizontal="center" vertical="center"/>
    </xf>
    <xf numFmtId="0" fontId="28" fillId="0" borderId="3" xfId="10" applyFont="1" applyBorder="1" applyAlignment="1">
      <alignment horizontal="center" vertical="center"/>
    </xf>
    <xf numFmtId="189" fontId="28" fillId="0" borderId="0" xfId="10" applyNumberFormat="1" applyFont="1">
      <alignment vertical="center"/>
    </xf>
    <xf numFmtId="0" fontId="28" fillId="0" borderId="0" xfId="10" applyFont="1" applyAlignment="1">
      <alignment horizontal="center" vertical="center"/>
    </xf>
    <xf numFmtId="189" fontId="29" fillId="0" borderId="0" xfId="10" applyNumberFormat="1" applyFont="1" applyAlignment="1">
      <alignment vertical="center" wrapText="1"/>
    </xf>
    <xf numFmtId="0" fontId="29" fillId="0" borderId="9" xfId="10" applyFont="1" applyBorder="1" applyAlignment="1">
      <alignment horizontal="center" vertical="center"/>
    </xf>
    <xf numFmtId="177" fontId="29" fillId="0" borderId="9" xfId="10" applyNumberFormat="1" applyFont="1" applyBorder="1" applyAlignment="1">
      <alignment horizontal="right" vertical="center"/>
    </xf>
    <xf numFmtId="0" fontId="11" fillId="0" borderId="0" xfId="7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7" fillId="0" borderId="0" xfId="0" applyFont="1">
      <alignment vertical="center"/>
    </xf>
    <xf numFmtId="181" fontId="28" fillId="0" borderId="0" xfId="10" applyNumberFormat="1" applyFont="1">
      <alignment vertical="center"/>
    </xf>
    <xf numFmtId="0" fontId="34" fillId="0" borderId="2" xfId="0" applyFont="1" applyBorder="1" applyAlignment="1">
      <alignment horizontal="center" vertical="center" wrapText="1" shrinkToFit="1"/>
    </xf>
    <xf numFmtId="206" fontId="34" fillId="0" borderId="0" xfId="0" applyNumberFormat="1" applyFont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38" fillId="0" borderId="10" xfId="0" applyFont="1" applyBorder="1" applyAlignment="1">
      <alignment horizontal="right" vertical="center" shrinkToFit="1"/>
    </xf>
    <xf numFmtId="0" fontId="38" fillId="0" borderId="10" xfId="0" applyFont="1" applyBorder="1" applyAlignment="1">
      <alignment horizontal="left" vertical="center" shrinkToFit="1"/>
    </xf>
    <xf numFmtId="0" fontId="38" fillId="0" borderId="1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/>
    </xf>
    <xf numFmtId="194" fontId="34" fillId="0" borderId="1" xfId="0" applyNumberFormat="1" applyFont="1" applyBorder="1" applyAlignment="1">
      <alignment horizontal="center" vertical="center"/>
    </xf>
    <xf numFmtId="181" fontId="34" fillId="0" borderId="1" xfId="0" applyNumberFormat="1" applyFont="1" applyBorder="1" applyAlignment="1">
      <alignment horizontal="right" vertical="center"/>
    </xf>
    <xf numFmtId="0" fontId="15" fillId="0" borderId="0" xfId="5" applyFont="1" applyProtection="1">
      <alignment vertical="center"/>
      <protection locked="0"/>
    </xf>
    <xf numFmtId="0" fontId="13" fillId="0" borderId="0" xfId="5" applyFont="1" applyAlignment="1" applyProtection="1">
      <alignment horizontal="center" vertical="center" shrinkToFit="1"/>
      <protection locked="0"/>
    </xf>
    <xf numFmtId="0" fontId="15" fillId="0" borderId="0" xfId="5" applyFont="1" applyAlignment="1" applyProtection="1">
      <alignment horizontal="left" vertical="center"/>
      <protection locked="0"/>
    </xf>
    <xf numFmtId="0" fontId="15" fillId="0" borderId="0" xfId="5" applyFont="1">
      <alignment vertical="center"/>
    </xf>
    <xf numFmtId="0" fontId="15" fillId="0" borderId="0" xfId="5" applyFont="1" applyAlignment="1">
      <alignment horizontal="left" vertical="center" indent="1"/>
    </xf>
    <xf numFmtId="0" fontId="39" fillId="0" borderId="0" xfId="5" applyFont="1">
      <alignment vertical="center"/>
    </xf>
    <xf numFmtId="0" fontId="15" fillId="0" borderId="0" xfId="5" applyFont="1" applyAlignment="1" applyProtection="1">
      <alignment horizontal="left" vertical="center" indent="1"/>
      <protection locked="0"/>
    </xf>
    <xf numFmtId="179" fontId="39" fillId="0" borderId="0" xfId="5" applyNumberFormat="1" applyFont="1">
      <alignment vertical="center"/>
    </xf>
    <xf numFmtId="0" fontId="41" fillId="0" borderId="0" xfId="5" applyFont="1" applyProtection="1">
      <alignment vertical="center"/>
      <protection locked="0"/>
    </xf>
    <xf numFmtId="0" fontId="15" fillId="0" borderId="0" xfId="5" quotePrefix="1" applyFont="1">
      <alignment vertical="center"/>
    </xf>
    <xf numFmtId="0" fontId="15" fillId="0" borderId="24" xfId="5" applyFont="1" applyBorder="1" applyAlignment="1" applyProtection="1">
      <alignment horizontal="center" vertical="center"/>
      <protection locked="0"/>
    </xf>
    <xf numFmtId="0" fontId="15" fillId="0" borderId="24" xfId="5" applyFont="1" applyBorder="1" applyProtection="1">
      <alignment vertical="center"/>
      <protection locked="0"/>
    </xf>
    <xf numFmtId="0" fontId="15" fillId="0" borderId="11" xfId="5" applyFont="1" applyBorder="1" applyAlignment="1" applyProtection="1">
      <alignment horizontal="right" vertical="center"/>
      <protection locked="0"/>
    </xf>
    <xf numFmtId="184" fontId="15" fillId="0" borderId="9" xfId="5" applyNumberFormat="1" applyFont="1" applyBorder="1" applyAlignment="1" applyProtection="1">
      <alignment horizontal="right" vertical="center"/>
      <protection locked="0"/>
    </xf>
    <xf numFmtId="179" fontId="15" fillId="0" borderId="10" xfId="5" applyNumberFormat="1" applyFont="1" applyBorder="1" applyAlignment="1">
      <alignment horizontal="right" vertical="center"/>
    </xf>
    <xf numFmtId="0" fontId="5" fillId="0" borderId="73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44" fillId="0" borderId="0" xfId="0" applyFont="1">
      <alignment vertical="center"/>
    </xf>
    <xf numFmtId="200" fontId="8" fillId="0" borderId="0" xfId="0" applyNumberFormat="1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36" fillId="0" borderId="0" xfId="0" applyFont="1">
      <alignment vertical="center"/>
    </xf>
    <xf numFmtId="58" fontId="8" fillId="0" borderId="0" xfId="7" applyNumberFormat="1" applyFont="1" applyAlignment="1">
      <alignment horizontal="right" vertical="center"/>
    </xf>
    <xf numFmtId="58" fontId="8" fillId="0" borderId="0" xfId="7" applyNumberFormat="1" applyFont="1">
      <alignment vertical="center"/>
    </xf>
    <xf numFmtId="188" fontId="11" fillId="0" borderId="59" xfId="7" applyNumberFormat="1" applyFont="1" applyBorder="1">
      <alignment vertical="center"/>
    </xf>
    <xf numFmtId="180" fontId="11" fillId="0" borderId="60" xfId="7" applyNumberFormat="1" applyFont="1" applyBorder="1" applyAlignment="1">
      <alignment horizontal="right" vertical="center"/>
    </xf>
    <xf numFmtId="188" fontId="11" fillId="0" borderId="25" xfId="7" applyNumberFormat="1" applyFont="1" applyBorder="1">
      <alignment vertical="center"/>
    </xf>
    <xf numFmtId="180" fontId="11" fillId="0" borderId="26" xfId="7" applyNumberFormat="1" applyFont="1" applyBorder="1" applyAlignment="1">
      <alignment horizontal="right" vertical="center"/>
    </xf>
    <xf numFmtId="180" fontId="11" fillId="0" borderId="26" xfId="7" applyNumberFormat="1" applyFont="1" applyBorder="1">
      <alignment vertical="center"/>
    </xf>
    <xf numFmtId="188" fontId="11" fillId="0" borderId="27" xfId="7" applyNumberFormat="1" applyFont="1" applyBorder="1">
      <alignment vertical="center"/>
    </xf>
    <xf numFmtId="180" fontId="11" fillId="0" borderId="29" xfId="7" applyNumberFormat="1" applyFont="1" applyBorder="1">
      <alignment vertical="center"/>
    </xf>
    <xf numFmtId="49" fontId="11" fillId="0" borderId="28" xfId="7" applyNumberFormat="1" applyFont="1" applyBorder="1">
      <alignment vertical="center"/>
    </xf>
    <xf numFmtId="49" fontId="11" fillId="0" borderId="0" xfId="7" applyNumberFormat="1" applyFont="1">
      <alignment vertical="center"/>
    </xf>
    <xf numFmtId="0" fontId="22" fillId="0" borderId="0" xfId="7" applyFont="1" applyAlignment="1">
      <alignment horizontal="right" vertical="center"/>
    </xf>
    <xf numFmtId="38" fontId="11" fillId="0" borderId="0" xfId="9" applyFont="1" applyBorder="1" applyAlignment="1" applyProtection="1">
      <alignment horizontal="center" vertical="center"/>
    </xf>
    <xf numFmtId="0" fontId="31" fillId="0" borderId="0" xfId="7" applyFont="1" applyAlignment="1">
      <alignment horizontal="center" vertical="center"/>
    </xf>
    <xf numFmtId="203" fontId="8" fillId="0" borderId="0" xfId="7" applyNumberFormat="1" applyFont="1" applyAlignment="1">
      <alignment horizontal="center" vertical="center"/>
    </xf>
    <xf numFmtId="186" fontId="8" fillId="0" borderId="0" xfId="7" applyNumberFormat="1" applyFont="1" applyAlignment="1">
      <alignment horizontal="center" vertical="center"/>
    </xf>
    <xf numFmtId="185" fontId="8" fillId="0" borderId="0" xfId="7" applyNumberFormat="1" applyFont="1" applyAlignment="1">
      <alignment horizontal="center" vertical="center"/>
    </xf>
    <xf numFmtId="0" fontId="11" fillId="0" borderId="79" xfId="7" applyFont="1" applyBorder="1">
      <alignment vertical="center"/>
    </xf>
    <xf numFmtId="14" fontId="11" fillId="0" borderId="0" xfId="7" applyNumberFormat="1" applyFont="1">
      <alignment vertical="center"/>
    </xf>
    <xf numFmtId="190" fontId="11" fillId="0" borderId="0" xfId="7" applyNumberFormat="1" applyFont="1" applyAlignment="1">
      <alignment horizontal="left" vertical="center"/>
    </xf>
    <xf numFmtId="0" fontId="22" fillId="0" borderId="0" xfId="7" applyFont="1" applyAlignment="1">
      <alignment horizontal="center" vertical="center"/>
    </xf>
    <xf numFmtId="0" fontId="13" fillId="0" borderId="58" xfId="7" applyFont="1" applyBorder="1" applyAlignment="1">
      <alignment horizontal="center" vertical="center"/>
    </xf>
    <xf numFmtId="178" fontId="8" fillId="0" borderId="0" xfId="7" applyNumberFormat="1" applyFont="1" applyAlignment="1">
      <alignment horizontal="left" vertical="center"/>
    </xf>
    <xf numFmtId="0" fontId="11" fillId="0" borderId="28" xfId="7" applyFont="1" applyBorder="1" applyAlignment="1">
      <alignment horizontal="right" vertical="center"/>
    </xf>
    <xf numFmtId="178" fontId="5" fillId="0" borderId="66" xfId="0" applyNumberFormat="1" applyFont="1" applyBorder="1" applyAlignment="1">
      <alignment horizontal="center" vertical="center"/>
    </xf>
    <xf numFmtId="0" fontId="11" fillId="0" borderId="0" xfId="7" applyFont="1" applyAlignment="1">
      <alignment horizontal="left" vertical="center" indent="1"/>
    </xf>
    <xf numFmtId="0" fontId="8" fillId="0" borderId="45" xfId="7" applyFont="1" applyBorder="1" applyAlignment="1">
      <alignment horizontal="center" vertical="center"/>
    </xf>
    <xf numFmtId="0" fontId="8" fillId="0" borderId="11" xfId="7" applyFont="1" applyBorder="1" applyProtection="1">
      <alignment vertical="center"/>
      <protection locked="0"/>
    </xf>
    <xf numFmtId="0" fontId="8" fillId="0" borderId="11" xfId="7" applyFont="1" applyBorder="1" applyAlignment="1" applyProtection="1">
      <alignment horizontal="center" vertical="center"/>
      <protection locked="0"/>
    </xf>
    <xf numFmtId="0" fontId="8" fillId="0" borderId="50" xfId="7" applyFont="1" applyBorder="1" applyAlignment="1">
      <alignment horizontal="center" vertical="center"/>
    </xf>
    <xf numFmtId="183" fontId="11" fillId="4" borderId="52" xfId="7" applyNumberFormat="1" applyFont="1" applyFill="1" applyBorder="1" applyAlignment="1" applyProtection="1">
      <alignment horizontal="center" vertical="center"/>
      <protection locked="0"/>
    </xf>
    <xf numFmtId="181" fontId="11" fillId="0" borderId="52" xfId="7" applyNumberFormat="1" applyFont="1" applyBorder="1" applyAlignment="1">
      <alignment horizontal="center" vertical="center"/>
    </xf>
    <xf numFmtId="6" fontId="11" fillId="0" borderId="52" xfId="9" applyNumberFormat="1" applyFont="1" applyBorder="1" applyAlignment="1" applyProtection="1">
      <alignment horizontal="center" vertical="center"/>
    </xf>
    <xf numFmtId="183" fontId="11" fillId="4" borderId="82" xfId="7" applyNumberFormat="1" applyFont="1" applyFill="1" applyBorder="1" applyAlignment="1" applyProtection="1">
      <alignment horizontal="center" vertical="center"/>
      <protection locked="0"/>
    </xf>
    <xf numFmtId="181" fontId="11" fillId="0" borderId="82" xfId="7" applyNumberFormat="1" applyFont="1" applyBorder="1" applyAlignment="1">
      <alignment horizontal="center" vertical="center"/>
    </xf>
    <xf numFmtId="6" fontId="11" fillId="0" borderId="82" xfId="9" applyNumberFormat="1" applyFont="1" applyBorder="1" applyAlignment="1" applyProtection="1">
      <alignment horizontal="center" vertical="center"/>
    </xf>
    <xf numFmtId="183" fontId="11" fillId="4" borderId="51" xfId="7" applyNumberFormat="1" applyFont="1" applyFill="1" applyBorder="1" applyAlignment="1" applyProtection="1">
      <alignment horizontal="center" vertical="center"/>
      <protection locked="0"/>
    </xf>
    <xf numFmtId="181" fontId="11" fillId="0" borderId="51" xfId="7" applyNumberFormat="1" applyFont="1" applyBorder="1" applyAlignment="1">
      <alignment horizontal="center" vertical="center"/>
    </xf>
    <xf numFmtId="6" fontId="11" fillId="0" borderId="51" xfId="9" applyNumberFormat="1" applyFont="1" applyBorder="1" applyAlignment="1" applyProtection="1">
      <alignment horizontal="center" vertical="center"/>
    </xf>
    <xf numFmtId="0" fontId="8" fillId="0" borderId="47" xfId="7" applyFont="1" applyBorder="1" applyAlignment="1">
      <alignment horizontal="center" vertical="center"/>
    </xf>
    <xf numFmtId="0" fontId="11" fillId="4" borderId="48" xfId="7" applyFont="1" applyFill="1" applyBorder="1" applyAlignment="1" applyProtection="1">
      <alignment horizontal="center" vertical="center"/>
      <protection locked="0"/>
    </xf>
    <xf numFmtId="0" fontId="8" fillId="0" borderId="48" xfId="7" applyFont="1" applyBorder="1" applyAlignment="1">
      <alignment horizontal="center" vertical="center"/>
    </xf>
    <xf numFmtId="187" fontId="11" fillId="7" borderId="49" xfId="7" applyNumberFormat="1" applyFont="1" applyFill="1" applyBorder="1" applyAlignment="1">
      <alignment horizontal="center" vertical="center"/>
    </xf>
    <xf numFmtId="0" fontId="8" fillId="0" borderId="44" xfId="7" applyFont="1" applyBorder="1" applyAlignment="1">
      <alignment horizontal="center" vertical="center"/>
    </xf>
    <xf numFmtId="0" fontId="11" fillId="4" borderId="45" xfId="7" applyFont="1" applyFill="1" applyBorder="1" applyAlignment="1" applyProtection="1">
      <alignment horizontal="center" vertical="center"/>
      <protection locked="0"/>
    </xf>
    <xf numFmtId="187" fontId="11" fillId="7" borderId="46" xfId="7" applyNumberFormat="1" applyFont="1" applyFill="1" applyBorder="1" applyAlignment="1">
      <alignment horizontal="center" vertical="center"/>
    </xf>
    <xf numFmtId="0" fontId="8" fillId="0" borderId="83" xfId="7" applyFont="1" applyBorder="1" applyAlignment="1">
      <alignment horizontal="center" vertical="center"/>
    </xf>
    <xf numFmtId="0" fontId="11" fillId="4" borderId="84" xfId="7" applyFont="1" applyFill="1" applyBorder="1" applyAlignment="1" applyProtection="1">
      <alignment horizontal="center" vertical="center"/>
      <protection locked="0"/>
    </xf>
    <xf numFmtId="0" fontId="8" fillId="0" borderId="84" xfId="7" applyFont="1" applyBorder="1" applyAlignment="1">
      <alignment horizontal="center" vertical="center"/>
    </xf>
    <xf numFmtId="187" fontId="11" fillId="7" borderId="85" xfId="7" applyNumberFormat="1" applyFont="1" applyFill="1" applyBorder="1" applyAlignment="1">
      <alignment horizontal="center" vertical="center"/>
    </xf>
    <xf numFmtId="0" fontId="11" fillId="4" borderId="47" xfId="7" applyFont="1" applyFill="1" applyBorder="1" applyAlignment="1" applyProtection="1">
      <alignment horizontal="center" vertical="center"/>
      <protection locked="0"/>
    </xf>
    <xf numFmtId="0" fontId="8" fillId="0" borderId="49" xfId="7" applyFont="1" applyBorder="1" applyAlignment="1">
      <alignment horizontal="center" vertical="center"/>
    </xf>
    <xf numFmtId="0" fontId="11" fillId="4" borderId="44" xfId="7" applyFont="1" applyFill="1" applyBorder="1" applyAlignment="1" applyProtection="1">
      <alignment horizontal="center" vertical="center"/>
      <protection locked="0"/>
    </xf>
    <xf numFmtId="0" fontId="8" fillId="0" borderId="46" xfId="7" applyFont="1" applyBorder="1" applyAlignment="1">
      <alignment horizontal="center" vertical="center"/>
    </xf>
    <xf numFmtId="0" fontId="11" fillId="4" borderId="83" xfId="7" applyFont="1" applyFill="1" applyBorder="1" applyAlignment="1" applyProtection="1">
      <alignment horizontal="center" vertical="center"/>
      <protection locked="0"/>
    </xf>
    <xf numFmtId="0" fontId="8" fillId="0" borderId="85" xfId="7" applyFont="1" applyBorder="1" applyAlignment="1">
      <alignment horizontal="center" vertical="center"/>
    </xf>
    <xf numFmtId="0" fontId="30" fillId="0" borderId="0" xfId="10" applyFont="1" applyAlignment="1">
      <alignment vertical="top"/>
    </xf>
    <xf numFmtId="0" fontId="47" fillId="0" borderId="7" xfId="10" applyFont="1" applyBorder="1" applyAlignment="1">
      <alignment wrapText="1"/>
    </xf>
    <xf numFmtId="0" fontId="36" fillId="0" borderId="0" xfId="7" applyFont="1">
      <alignment vertical="center"/>
    </xf>
    <xf numFmtId="0" fontId="29" fillId="0" borderId="1" xfId="10" applyFont="1" applyBorder="1" applyAlignment="1">
      <alignment horizontal="left" vertical="top"/>
    </xf>
    <xf numFmtId="9" fontId="29" fillId="0" borderId="1" xfId="1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horizontal="left" vertical="center"/>
      <protection locked="0"/>
    </xf>
    <xf numFmtId="0" fontId="5" fillId="4" borderId="15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2" fillId="4" borderId="21" xfId="11" applyFill="1" applyBorder="1" applyAlignment="1" applyProtection="1">
      <alignment horizontal="left" vertical="center" shrinkToFit="1"/>
      <protection locked="0"/>
    </xf>
    <xf numFmtId="0" fontId="5" fillId="4" borderId="21" xfId="0" applyFont="1" applyFill="1" applyBorder="1" applyAlignment="1" applyProtection="1">
      <alignment horizontal="left" vertical="center" shrinkToFit="1"/>
      <protection locked="0"/>
    </xf>
    <xf numFmtId="0" fontId="5" fillId="4" borderId="71" xfId="0" applyFont="1" applyFill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4" borderId="19" xfId="0" applyFont="1" applyFill="1" applyBorder="1" applyAlignment="1" applyProtection="1">
      <alignment horizontal="left" vertical="center"/>
      <protection locked="0"/>
    </xf>
    <xf numFmtId="0" fontId="5" fillId="4" borderId="72" xfId="0" applyFont="1" applyFill="1" applyBorder="1" applyAlignment="1" applyProtection="1">
      <alignment horizontal="left" vertical="center"/>
      <protection locked="0"/>
    </xf>
    <xf numFmtId="56" fontId="5" fillId="4" borderId="11" xfId="0" applyNumberFormat="1" applyFont="1" applyFill="1" applyBorder="1" applyAlignment="1" applyProtection="1">
      <alignment horizontal="left" vertical="center"/>
      <protection locked="0"/>
    </xf>
    <xf numFmtId="177" fontId="5" fillId="0" borderId="10" xfId="0" applyNumberFormat="1" applyFont="1" applyBorder="1" applyAlignment="1">
      <alignment horizontal="right" vertical="center" shrinkToFit="1"/>
    </xf>
    <xf numFmtId="177" fontId="5" fillId="0" borderId="15" xfId="0" applyNumberFormat="1" applyFont="1" applyBorder="1" applyAlignment="1">
      <alignment horizontal="right" vertical="center" shrinkToFit="1"/>
    </xf>
    <xf numFmtId="0" fontId="5" fillId="3" borderId="40" xfId="0" applyFont="1" applyFill="1" applyBorder="1" applyAlignment="1" applyProtection="1">
      <alignment horizontal="center" vertical="center" shrinkToFit="1"/>
      <protection locked="0"/>
    </xf>
    <xf numFmtId="0" fontId="5" fillId="3" borderId="41" xfId="0" applyFont="1" applyFill="1" applyBorder="1" applyAlignment="1" applyProtection="1">
      <alignment horizontal="center" vertical="center" shrinkToFit="1"/>
      <protection locked="0"/>
    </xf>
    <xf numFmtId="0" fontId="5" fillId="3" borderId="66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left" vertical="center" indent="1"/>
      <protection locked="0"/>
    </xf>
    <xf numFmtId="0" fontId="5" fillId="3" borderId="41" xfId="0" applyFont="1" applyFill="1" applyBorder="1" applyAlignment="1" applyProtection="1">
      <alignment horizontal="left" vertical="center" indent="1"/>
      <protection locked="0"/>
    </xf>
    <xf numFmtId="0" fontId="5" fillId="3" borderId="62" xfId="0" applyFont="1" applyFill="1" applyBorder="1" applyAlignment="1" applyProtection="1">
      <alignment horizontal="left" vertical="center" wrapText="1" indent="1"/>
      <protection locked="0"/>
    </xf>
    <xf numFmtId="0" fontId="5" fillId="3" borderId="13" xfId="0" applyFont="1" applyFill="1" applyBorder="1" applyAlignment="1" applyProtection="1">
      <alignment horizontal="left" vertical="center" wrapText="1" indent="1"/>
      <protection locked="0"/>
    </xf>
    <xf numFmtId="0" fontId="5" fillId="3" borderId="57" xfId="0" applyFont="1" applyFill="1" applyBorder="1" applyAlignment="1" applyProtection="1">
      <alignment horizontal="left" vertical="center" wrapText="1" indent="1"/>
      <protection locked="0"/>
    </xf>
    <xf numFmtId="177" fontId="5" fillId="0" borderId="30" xfId="6" applyNumberFormat="1" applyFont="1" applyBorder="1" applyAlignment="1">
      <alignment horizontal="center" vertical="center"/>
    </xf>
    <xf numFmtId="177" fontId="5" fillId="0" borderId="60" xfId="6" applyNumberFormat="1" applyFont="1" applyBorder="1" applyAlignment="1">
      <alignment horizontal="center" vertical="center"/>
    </xf>
    <xf numFmtId="177" fontId="5" fillId="0" borderId="25" xfId="6" applyNumberFormat="1" applyFont="1" applyBorder="1" applyAlignment="1">
      <alignment horizontal="center" vertical="center"/>
    </xf>
    <xf numFmtId="177" fontId="5" fillId="0" borderId="27" xfId="6" applyNumberFormat="1" applyFont="1" applyBorder="1" applyAlignment="1">
      <alignment horizontal="center" vertical="center"/>
    </xf>
    <xf numFmtId="177" fontId="5" fillId="0" borderId="0" xfId="6" applyNumberFormat="1" applyFont="1" applyAlignment="1">
      <alignment horizontal="center" vertical="center"/>
    </xf>
    <xf numFmtId="177" fontId="5" fillId="0" borderId="26" xfId="6" applyNumberFormat="1" applyFont="1" applyBorder="1" applyAlignment="1">
      <alignment horizontal="center" vertical="center"/>
    </xf>
    <xf numFmtId="177" fontId="5" fillId="0" borderId="28" xfId="6" applyNumberFormat="1" applyFont="1" applyBorder="1" applyAlignment="1">
      <alignment horizontal="center" vertical="center"/>
    </xf>
    <xf numFmtId="177" fontId="5" fillId="0" borderId="29" xfId="6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 shrinkToFit="1"/>
    </xf>
    <xf numFmtId="0" fontId="8" fillId="4" borderId="41" xfId="0" applyFont="1" applyFill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4" borderId="70" xfId="0" applyFont="1" applyFill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4" borderId="8" xfId="0" applyFont="1" applyFill="1" applyBorder="1" applyAlignment="1" applyProtection="1">
      <alignment horizontal="left" vertical="center" indent="1"/>
      <protection locked="0"/>
    </xf>
    <xf numFmtId="0" fontId="5" fillId="4" borderId="10" xfId="0" applyFont="1" applyFill="1" applyBorder="1" applyAlignment="1" applyProtection="1">
      <alignment horizontal="left" vertical="center" indent="1"/>
      <protection locked="0"/>
    </xf>
    <xf numFmtId="0" fontId="5" fillId="4" borderId="11" xfId="0" applyFont="1" applyFill="1" applyBorder="1" applyAlignment="1" applyProtection="1">
      <alignment horizontal="left" vertical="center" indent="1"/>
      <protection locked="0"/>
    </xf>
    <xf numFmtId="0" fontId="5" fillId="4" borderId="15" xfId="0" applyFont="1" applyFill="1" applyBorder="1" applyAlignment="1" applyProtection="1">
      <alignment horizontal="left" vertical="center" inden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left" vertical="center" inden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90" fontId="5" fillId="4" borderId="10" xfId="0" applyNumberFormat="1" applyFont="1" applyFill="1" applyBorder="1" applyAlignment="1" applyProtection="1">
      <alignment horizontal="left" vertical="center"/>
      <protection locked="0"/>
    </xf>
    <xf numFmtId="190" fontId="5" fillId="4" borderId="11" xfId="0" applyNumberFormat="1" applyFont="1" applyFill="1" applyBorder="1" applyAlignment="1" applyProtection="1">
      <alignment horizontal="left" vertical="center"/>
      <protection locked="0"/>
    </xf>
    <xf numFmtId="190" fontId="5" fillId="4" borderId="3" xfId="0" applyNumberFormat="1" applyFont="1" applyFill="1" applyBorder="1" applyAlignment="1" applyProtection="1">
      <alignment horizontal="left" vertical="center"/>
      <protection locked="0"/>
    </xf>
    <xf numFmtId="190" fontId="5" fillId="4" borderId="16" xfId="0" applyNumberFormat="1" applyFont="1" applyFill="1" applyBorder="1" applyAlignment="1" applyProtection="1">
      <alignment horizontal="left" vertical="center"/>
      <protection locked="0"/>
    </xf>
    <xf numFmtId="201" fontId="5" fillId="4" borderId="6" xfId="0" applyNumberFormat="1" applyFont="1" applyFill="1" applyBorder="1" applyAlignment="1" applyProtection="1">
      <alignment horizontal="center" vertical="center"/>
      <protection locked="0"/>
    </xf>
    <xf numFmtId="201" fontId="5" fillId="4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82" fontId="5" fillId="4" borderId="0" xfId="0" applyNumberFormat="1" applyFont="1" applyFill="1" applyAlignment="1" applyProtection="1">
      <alignment horizontal="right" vertical="center"/>
      <protection locked="0"/>
    </xf>
    <xf numFmtId="0" fontId="5" fillId="4" borderId="62" xfId="0" applyFont="1" applyFill="1" applyBorder="1" applyAlignment="1" applyProtection="1">
      <alignment horizontal="left" vertical="center" indent="1"/>
      <protection locked="0"/>
    </xf>
    <xf numFmtId="0" fontId="5" fillId="4" borderId="13" xfId="0" applyFont="1" applyFill="1" applyBorder="1" applyAlignment="1" applyProtection="1">
      <alignment horizontal="left" vertical="center" indent="1"/>
      <protection locked="0"/>
    </xf>
    <xf numFmtId="0" fontId="5" fillId="4" borderId="57" xfId="0" applyFont="1" applyFill="1" applyBorder="1" applyAlignment="1" applyProtection="1">
      <alignment horizontal="left" vertical="center" indent="1"/>
      <protection locked="0"/>
    </xf>
    <xf numFmtId="181" fontId="9" fillId="0" borderId="37" xfId="0" applyNumberFormat="1" applyFont="1" applyBorder="1" applyAlignment="1" applyProtection="1">
      <alignment horizontal="center" vertical="center"/>
      <protection locked="0"/>
    </xf>
    <xf numFmtId="181" fontId="9" fillId="0" borderId="38" xfId="0" applyNumberFormat="1" applyFont="1" applyBorder="1" applyAlignment="1" applyProtection="1">
      <alignment horizontal="center" vertical="center"/>
      <protection locked="0"/>
    </xf>
    <xf numFmtId="181" fontId="9" fillId="0" borderId="11" xfId="0" applyNumberFormat="1" applyFont="1" applyBorder="1" applyAlignment="1">
      <alignment horizontal="center" vertical="center"/>
    </xf>
    <xf numFmtId="181" fontId="9" fillId="0" borderId="9" xfId="0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81" fontId="9" fillId="0" borderId="6" xfId="0" applyNumberFormat="1" applyFont="1" applyBorder="1" applyAlignment="1">
      <alignment horizontal="center" vertical="center"/>
    </xf>
    <xf numFmtId="181" fontId="9" fillId="0" borderId="8" xfId="0" applyNumberFormat="1" applyFont="1" applyBorder="1" applyAlignment="1">
      <alignment horizontal="center" vertical="center"/>
    </xf>
    <xf numFmtId="181" fontId="9" fillId="0" borderId="10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 applyProtection="1">
      <alignment horizontal="center" vertical="center"/>
      <protection locked="0"/>
    </xf>
    <xf numFmtId="181" fontId="9" fillId="0" borderId="35" xfId="0" applyNumberFormat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81" fontId="9" fillId="0" borderId="32" xfId="0" applyNumberFormat="1" applyFont="1" applyBorder="1" applyAlignment="1" applyProtection="1">
      <alignment horizontal="center" vertical="center"/>
      <protection locked="0"/>
    </xf>
    <xf numFmtId="181" fontId="9" fillId="0" borderId="34" xfId="0" applyNumberFormat="1" applyFont="1" applyBorder="1" applyAlignment="1" applyProtection="1">
      <alignment horizontal="center" vertical="center"/>
      <protection locked="0"/>
    </xf>
    <xf numFmtId="202" fontId="9" fillId="0" borderId="37" xfId="0" applyNumberFormat="1" applyFont="1" applyBorder="1" applyAlignment="1" applyProtection="1">
      <alignment horizontal="center" vertical="center"/>
      <protection locked="0"/>
    </xf>
    <xf numFmtId="202" fontId="9" fillId="0" borderId="38" xfId="0" applyNumberFormat="1" applyFont="1" applyBorder="1" applyAlignment="1" applyProtection="1">
      <alignment horizontal="center" vertical="center"/>
      <protection locked="0"/>
    </xf>
    <xf numFmtId="202" fontId="9" fillId="0" borderId="11" xfId="0" applyNumberFormat="1" applyFont="1" applyBorder="1" applyAlignment="1">
      <alignment horizontal="center" vertical="center"/>
    </xf>
    <xf numFmtId="202" fontId="9" fillId="0" borderId="9" xfId="0" applyNumberFormat="1" applyFont="1" applyBorder="1" applyAlignment="1">
      <alignment horizontal="center" vertical="center"/>
    </xf>
    <xf numFmtId="202" fontId="9" fillId="0" borderId="10" xfId="0" applyNumberFormat="1" applyFont="1" applyBorder="1" applyAlignment="1">
      <alignment horizontal="center" vertical="center"/>
    </xf>
    <xf numFmtId="202" fontId="9" fillId="0" borderId="1" xfId="0" applyNumberFormat="1" applyFont="1" applyBorder="1" applyAlignment="1" applyProtection="1">
      <alignment horizontal="center" vertical="center"/>
      <protection locked="0"/>
    </xf>
    <xf numFmtId="202" fontId="9" fillId="0" borderId="35" xfId="0" applyNumberFormat="1" applyFont="1" applyBorder="1" applyAlignment="1" applyProtection="1">
      <alignment horizontal="center" vertical="center"/>
      <protection locked="0"/>
    </xf>
    <xf numFmtId="202" fontId="9" fillId="0" borderId="32" xfId="0" applyNumberFormat="1" applyFont="1" applyBorder="1" applyAlignment="1" applyProtection="1">
      <alignment horizontal="center" vertical="center"/>
      <protection locked="0"/>
    </xf>
    <xf numFmtId="202" fontId="9" fillId="0" borderId="34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8" fillId="0" borderId="11" xfId="7" applyFont="1" applyBorder="1" applyAlignment="1">
      <alignment horizontal="left" vertical="center"/>
    </xf>
    <xf numFmtId="38" fontId="11" fillId="0" borderId="28" xfId="9" applyFont="1" applyBorder="1" applyAlignment="1" applyProtection="1">
      <alignment horizontal="center" vertical="center"/>
    </xf>
    <xf numFmtId="0" fontId="8" fillId="0" borderId="50" xfId="7" applyFont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right" vertical="center"/>
    </xf>
    <xf numFmtId="0" fontId="8" fillId="0" borderId="11" xfId="7" applyFont="1" applyBorder="1" applyAlignment="1" applyProtection="1">
      <alignment horizontal="left" vertical="center"/>
      <protection locked="0"/>
    </xf>
    <xf numFmtId="0" fontId="8" fillId="0" borderId="0" xfId="7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 textRotation="255"/>
    </xf>
    <xf numFmtId="0" fontId="34" fillId="0" borderId="80" xfId="0" applyFont="1" applyBorder="1" applyAlignment="1">
      <alignment horizontal="center" vertical="center" textRotation="255"/>
    </xf>
    <xf numFmtId="0" fontId="34" fillId="0" borderId="1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shrinkToFit="1"/>
    </xf>
    <xf numFmtId="0" fontId="11" fillId="0" borderId="11" xfId="7" applyFont="1" applyBorder="1" applyAlignment="1">
      <alignment horizontal="center" vertical="center" shrinkToFit="1"/>
    </xf>
    <xf numFmtId="0" fontId="11" fillId="0" borderId="9" xfId="7" applyFont="1" applyBorder="1" applyAlignment="1">
      <alignment horizontal="center" vertical="center" shrinkToFit="1"/>
    </xf>
    <xf numFmtId="196" fontId="11" fillId="0" borderId="56" xfId="7" applyNumberFormat="1" applyFont="1" applyBorder="1" applyAlignment="1">
      <alignment horizontal="center" vertical="center" shrinkToFit="1"/>
    </xf>
    <xf numFmtId="196" fontId="11" fillId="0" borderId="10" xfId="7" applyNumberFormat="1" applyFont="1" applyBorder="1" applyAlignment="1">
      <alignment horizontal="center" vertical="center" shrinkToFit="1"/>
    </xf>
    <xf numFmtId="196" fontId="11" fillId="0" borderId="11" xfId="7" applyNumberFormat="1" applyFont="1" applyBorder="1" applyAlignment="1">
      <alignment horizontal="center" vertical="center" shrinkToFit="1"/>
    </xf>
    <xf numFmtId="198" fontId="11" fillId="0" borderId="10" xfId="7" applyNumberFormat="1" applyFont="1" applyBorder="1" applyAlignment="1">
      <alignment horizontal="center" vertical="center" shrinkToFit="1"/>
    </xf>
    <xf numFmtId="198" fontId="11" fillId="0" borderId="11" xfId="7" applyNumberFormat="1" applyFont="1" applyBorder="1" applyAlignment="1">
      <alignment horizontal="center" vertical="center" shrinkToFit="1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left" vertical="center" indent="1" shrinkToFit="1"/>
    </xf>
    <xf numFmtId="189" fontId="13" fillId="0" borderId="0" xfId="7" applyNumberFormat="1" applyFont="1" applyAlignment="1">
      <alignment horizontal="left" vertical="center" indent="1"/>
    </xf>
    <xf numFmtId="0" fontId="13" fillId="0" borderId="0" xfId="7" applyFont="1" applyAlignment="1">
      <alignment horizontal="left" vertical="center" indent="1"/>
    </xf>
    <xf numFmtId="0" fontId="13" fillId="0" borderId="0" xfId="7" applyFont="1" applyAlignment="1">
      <alignment horizontal="left" vertical="center" shrinkToFit="1"/>
    </xf>
    <xf numFmtId="0" fontId="15" fillId="0" borderId="11" xfId="5" applyFont="1" applyBorder="1" applyAlignment="1">
      <alignment horizontal="center" vertical="center"/>
    </xf>
    <xf numFmtId="0" fontId="15" fillId="0" borderId="9" xfId="5" applyFont="1" applyBorder="1" applyAlignment="1">
      <alignment horizontal="center" vertical="center"/>
    </xf>
    <xf numFmtId="0" fontId="40" fillId="0" borderId="0" xfId="5" applyFont="1" applyAlignment="1">
      <alignment horizontal="left" vertical="center" wrapText="1"/>
    </xf>
    <xf numFmtId="0" fontId="30" fillId="0" borderId="0" xfId="10" applyFont="1" applyAlignment="1">
      <alignment horizontal="distributed" vertical="center" indent="18"/>
    </xf>
    <xf numFmtId="0" fontId="28" fillId="0" borderId="0" xfId="10" applyFont="1">
      <alignment vertical="center"/>
    </xf>
    <xf numFmtId="0" fontId="36" fillId="0" borderId="0" xfId="2" applyFont="1" applyAlignment="1">
      <alignment horizontal="left" vertical="center" wrapText="1"/>
    </xf>
    <xf numFmtId="0" fontId="29" fillId="0" borderId="78" xfId="10" applyFont="1" applyBorder="1" applyAlignment="1">
      <alignment horizontal="left" vertical="center"/>
    </xf>
    <xf numFmtId="0" fontId="28" fillId="6" borderId="0" xfId="10" applyFont="1" applyFill="1" applyAlignment="1">
      <alignment vertical="top"/>
    </xf>
    <xf numFmtId="0" fontId="29" fillId="0" borderId="17" xfId="10" applyFont="1" applyBorder="1" applyAlignment="1">
      <alignment horizontal="left"/>
    </xf>
    <xf numFmtId="207" fontId="28" fillId="0" borderId="0" xfId="10" applyNumberFormat="1" applyFont="1">
      <alignment vertical="center"/>
    </xf>
    <xf numFmtId="0" fontId="46" fillId="0" borderId="0" xfId="10" applyFont="1" applyAlignment="1">
      <alignment horizontal="right" vertical="center"/>
    </xf>
    <xf numFmtId="31" fontId="30" fillId="0" borderId="0" xfId="10" applyNumberFormat="1" applyFont="1" applyAlignment="1">
      <alignment horizontal="left" vertical="center"/>
    </xf>
    <xf numFmtId="177" fontId="35" fillId="0" borderId="0" xfId="10" applyNumberFormat="1" applyFont="1" applyAlignment="1">
      <alignment horizontal="center" vertical="center"/>
    </xf>
  </cellXfs>
  <cellStyles count="12">
    <cellStyle name="ハイパーリンク" xfId="11" builtinId="8"/>
    <cellStyle name="桁区切り" xfId="9" builtinId="6"/>
    <cellStyle name="桁区切り 3" xfId="3" xr:uid="{00000000-0005-0000-0000-000000000000}"/>
    <cellStyle name="通貨 2" xfId="4" xr:uid="{00000000-0005-0000-0000-000001000000}"/>
    <cellStyle name="標準" xfId="0" builtinId="0"/>
    <cellStyle name="標準 2" xfId="1" xr:uid="{00000000-0005-0000-0000-000003000000}"/>
    <cellStyle name="標準 2 2" xfId="8" xr:uid="{00000000-0005-0000-0000-000004000000}"/>
    <cellStyle name="標準 3" xfId="2" xr:uid="{00000000-0005-0000-0000-000005000000}"/>
    <cellStyle name="標準 4" xfId="6" xr:uid="{00000000-0005-0000-0000-000006000000}"/>
    <cellStyle name="標準 5" xfId="5" xr:uid="{00000000-0005-0000-0000-000007000000}"/>
    <cellStyle name="標準 6" xfId="7" xr:uid="{00000000-0005-0000-0000-000008000000}"/>
    <cellStyle name="標準 7" xfId="10" xr:uid="{2C34772C-BE3A-4B76-9CE7-4911F709355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FFCC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返還請求書!$L$20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L$1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返還請求書!$L$2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返還請求書!$L$22" lockText="1" noThreeD="1"/>
</file>

<file path=xl/ctrlProps/ctrlProp8.xml><?xml version="1.0" encoding="utf-8"?>
<formControlPr xmlns="http://schemas.microsoft.com/office/spreadsheetml/2009/9/main" objectType="Radio" firstButton="1" fmlaLink="返還請求書!$L$23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9525</xdr:rowOff>
        </xdr:from>
        <xdr:to>
          <xdr:col>5</xdr:col>
          <xdr:colOff>95250</xdr:colOff>
          <xdr:row>31</xdr:row>
          <xdr:rowOff>266700</xdr:rowOff>
        </xdr:to>
        <xdr:sp macro="" textlink="">
          <xdr:nvSpPr>
            <xdr:cNvPr id="55307" name="Option Button 11" hidden="1">
              <a:extLst>
                <a:ext uri="{63B3BB69-23CF-44E3-9099-C40C66FF867C}">
                  <a14:compatExt spid="_x0000_s55307"/>
                </a:ext>
                <a:ext uri="{FF2B5EF4-FFF2-40B4-BE49-F238E27FC236}">
                  <a16:creationId xmlns:a16="http://schemas.microsoft.com/office/drawing/2014/main" id="{00000000-0008-0000-0000-00000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9525</xdr:rowOff>
        </xdr:from>
        <xdr:to>
          <xdr:col>7</xdr:col>
          <xdr:colOff>76200</xdr:colOff>
          <xdr:row>31</xdr:row>
          <xdr:rowOff>247650</xdr:rowOff>
        </xdr:to>
        <xdr:sp macro="" textlink="">
          <xdr:nvSpPr>
            <xdr:cNvPr id="55308" name="Option Button 12" hidden="1">
              <a:extLst>
                <a:ext uri="{63B3BB69-23CF-44E3-9099-C40C66FF867C}">
                  <a14:compatExt spid="_x0000_s55308"/>
                </a:ext>
                <a:ext uri="{FF2B5EF4-FFF2-40B4-BE49-F238E27FC236}">
                  <a16:creationId xmlns:a16="http://schemas.microsoft.com/office/drawing/2014/main" id="{00000000-0008-0000-0000-00000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30</xdr:row>
          <xdr:rowOff>133350</xdr:rowOff>
        </xdr:from>
        <xdr:to>
          <xdr:col>7</xdr:col>
          <xdr:colOff>123825</xdr:colOff>
          <xdr:row>31</xdr:row>
          <xdr:rowOff>266700</xdr:rowOff>
        </xdr:to>
        <xdr:sp macro="" textlink="">
          <xdr:nvSpPr>
            <xdr:cNvPr id="55309" name="Group Box 13" hidden="1">
              <a:extLst>
                <a:ext uri="{63B3BB69-23CF-44E3-9099-C40C66FF867C}">
                  <a14:compatExt spid="_x0000_s55309"/>
                </a:ext>
                <a:ext uri="{FF2B5EF4-FFF2-40B4-BE49-F238E27FC236}">
                  <a16:creationId xmlns:a16="http://schemas.microsoft.com/office/drawing/2014/main" id="{00000000-0008-0000-0000-00000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95250</xdr:colOff>
          <xdr:row>32</xdr:row>
          <xdr:rowOff>266700</xdr:rowOff>
        </xdr:to>
        <xdr:sp macro="" textlink="">
          <xdr:nvSpPr>
            <xdr:cNvPr id="55310" name="Option Button 14" hidden="1">
              <a:extLst>
                <a:ext uri="{63B3BB69-23CF-44E3-9099-C40C66FF867C}">
                  <a14:compatExt spid="_x0000_s55310"/>
                </a:ext>
                <a:ext uri="{FF2B5EF4-FFF2-40B4-BE49-F238E27FC236}">
                  <a16:creationId xmlns:a16="http://schemas.microsoft.com/office/drawing/2014/main" id="{00000000-0008-0000-0000-00000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9525</xdr:rowOff>
        </xdr:from>
        <xdr:to>
          <xdr:col>7</xdr:col>
          <xdr:colOff>85725</xdr:colOff>
          <xdr:row>32</xdr:row>
          <xdr:rowOff>266700</xdr:rowOff>
        </xdr:to>
        <xdr:sp macro="" textlink="">
          <xdr:nvSpPr>
            <xdr:cNvPr id="55311" name="Option Button 15" hidden="1">
              <a:extLst>
                <a:ext uri="{63B3BB69-23CF-44E3-9099-C40C66FF867C}">
                  <a14:compatExt spid="_x0000_s55311"/>
                </a:ext>
                <a:ext uri="{FF2B5EF4-FFF2-40B4-BE49-F238E27FC236}">
                  <a16:creationId xmlns:a16="http://schemas.microsoft.com/office/drawing/2014/main" id="{00000000-0008-0000-0000-00000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31</xdr:row>
          <xdr:rowOff>133350</xdr:rowOff>
        </xdr:from>
        <xdr:to>
          <xdr:col>7</xdr:col>
          <xdr:colOff>123825</xdr:colOff>
          <xdr:row>33</xdr:row>
          <xdr:rowOff>123825</xdr:rowOff>
        </xdr:to>
        <xdr:sp macro="" textlink="">
          <xdr:nvSpPr>
            <xdr:cNvPr id="55312" name="Group Box 16" hidden="1">
              <a:extLst>
                <a:ext uri="{63B3BB69-23CF-44E3-9099-C40C66FF867C}">
                  <a14:compatExt spid="_x0000_s55312"/>
                </a:ext>
                <a:ext uri="{FF2B5EF4-FFF2-40B4-BE49-F238E27FC236}">
                  <a16:creationId xmlns:a16="http://schemas.microsoft.com/office/drawing/2014/main" id="{00000000-0008-0000-0000-00001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9525</xdr:rowOff>
        </xdr:from>
        <xdr:to>
          <xdr:col>7</xdr:col>
          <xdr:colOff>85725</xdr:colOff>
          <xdr:row>34</xdr:row>
          <xdr:rowOff>266700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  <a:ext uri="{FF2B5EF4-FFF2-40B4-BE49-F238E27FC236}">
                  <a16:creationId xmlns:a16="http://schemas.microsoft.com/office/drawing/2014/main" id="{00000000-0008-0000-0000-00001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9525</xdr:rowOff>
        </xdr:from>
        <xdr:to>
          <xdr:col>5</xdr:col>
          <xdr:colOff>38100</xdr:colOff>
          <xdr:row>33</xdr:row>
          <xdr:rowOff>257175</xdr:rowOff>
        </xdr:to>
        <xdr:sp macro="" textlink="">
          <xdr:nvSpPr>
            <xdr:cNvPr id="55320" name="Option Button 24" hidden="1">
              <a:extLst>
                <a:ext uri="{63B3BB69-23CF-44E3-9099-C40C66FF867C}">
                  <a14:compatExt spid="_x0000_s55320"/>
                </a:ext>
                <a:ext uri="{FF2B5EF4-FFF2-40B4-BE49-F238E27FC236}">
                  <a16:creationId xmlns:a16="http://schemas.microsoft.com/office/drawing/2014/main" id="{00000000-0008-0000-0000-00001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19050</xdr:rowOff>
        </xdr:from>
        <xdr:to>
          <xdr:col>7</xdr:col>
          <xdr:colOff>0</xdr:colOff>
          <xdr:row>33</xdr:row>
          <xdr:rowOff>266700</xdr:rowOff>
        </xdr:to>
        <xdr:sp macro="" textlink="">
          <xdr:nvSpPr>
            <xdr:cNvPr id="55321" name="Option Button 25" hidden="1">
              <a:extLst>
                <a:ext uri="{63B3BB69-23CF-44E3-9099-C40C66FF867C}">
                  <a14:compatExt spid="_x0000_s55321"/>
                </a:ext>
                <a:ext uri="{FF2B5EF4-FFF2-40B4-BE49-F238E27FC236}">
                  <a16:creationId xmlns:a16="http://schemas.microsoft.com/office/drawing/2014/main" id="{00000000-0008-0000-0000-00001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32</xdr:row>
          <xdr:rowOff>200025</xdr:rowOff>
        </xdr:from>
        <xdr:to>
          <xdr:col>7</xdr:col>
          <xdr:colOff>695325</xdr:colOff>
          <xdr:row>34</xdr:row>
          <xdr:rowOff>0</xdr:rowOff>
        </xdr:to>
        <xdr:sp macro="" textlink="">
          <xdr:nvSpPr>
            <xdr:cNvPr id="55322" name="Group Box 26" hidden="1">
              <a:extLst>
                <a:ext uri="{63B3BB69-23CF-44E3-9099-C40C66FF867C}">
                  <a14:compatExt spid="_x0000_s55322"/>
                </a:ext>
                <a:ext uri="{FF2B5EF4-FFF2-40B4-BE49-F238E27FC236}">
                  <a16:creationId xmlns:a16="http://schemas.microsoft.com/office/drawing/2014/main" id="{00000000-0008-0000-0000-00001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46</xdr:row>
          <xdr:rowOff>0</xdr:rowOff>
        </xdr:from>
        <xdr:to>
          <xdr:col>2</xdr:col>
          <xdr:colOff>57150</xdr:colOff>
          <xdr:row>47</xdr:row>
          <xdr:rowOff>9525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  <a:ext uri="{FF2B5EF4-FFF2-40B4-BE49-F238E27FC236}">
                  <a16:creationId xmlns:a16="http://schemas.microsoft.com/office/drawing/2014/main" id="{00000000-0008-0000-0000-00001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46</xdr:row>
          <xdr:rowOff>228600</xdr:rowOff>
        </xdr:from>
        <xdr:to>
          <xdr:col>2</xdr:col>
          <xdr:colOff>57150</xdr:colOff>
          <xdr:row>48</xdr:row>
          <xdr:rowOff>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  <a:ext uri="{FF2B5EF4-FFF2-40B4-BE49-F238E27FC236}">
                  <a16:creationId xmlns:a16="http://schemas.microsoft.com/office/drawing/2014/main" id="{00000000-0008-0000-0000-00002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48</xdr:row>
          <xdr:rowOff>0</xdr:rowOff>
        </xdr:from>
        <xdr:to>
          <xdr:col>2</xdr:col>
          <xdr:colOff>57150</xdr:colOff>
          <xdr:row>49</xdr:row>
          <xdr:rowOff>9525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  <a:ext uri="{FF2B5EF4-FFF2-40B4-BE49-F238E27FC236}">
                  <a16:creationId xmlns:a16="http://schemas.microsoft.com/office/drawing/2014/main" id="{00000000-0008-0000-0000-00002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36</xdr:row>
          <xdr:rowOff>0</xdr:rowOff>
        </xdr:from>
        <xdr:to>
          <xdr:col>3</xdr:col>
          <xdr:colOff>219075</xdr:colOff>
          <xdr:row>36</xdr:row>
          <xdr:rowOff>247650</xdr:rowOff>
        </xdr:to>
        <xdr:sp macro="" textlink="">
          <xdr:nvSpPr>
            <xdr:cNvPr id="40966" name="Option Button 6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00000000-0008-0000-0200-00000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0</xdr:rowOff>
        </xdr:from>
        <xdr:to>
          <xdr:col>5</xdr:col>
          <xdr:colOff>523875</xdr:colOff>
          <xdr:row>36</xdr:row>
          <xdr:rowOff>247650</xdr:rowOff>
        </xdr:to>
        <xdr:sp macro="" textlink="">
          <xdr:nvSpPr>
            <xdr:cNvPr id="40967" name="Option Button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2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386182</xdr:colOff>
      <xdr:row>45</xdr:row>
      <xdr:rowOff>103096</xdr:rowOff>
    </xdr:from>
    <xdr:to>
      <xdr:col>8</xdr:col>
      <xdr:colOff>628614</xdr:colOff>
      <xdr:row>48</xdr:row>
      <xdr:rowOff>212896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332" y="10209121"/>
          <a:ext cx="756782" cy="79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11</xdr:row>
      <xdr:rowOff>71437</xdr:rowOff>
    </xdr:from>
    <xdr:to>
      <xdr:col>7</xdr:col>
      <xdr:colOff>590550</xdr:colOff>
      <xdr:row>11</xdr:row>
      <xdr:rowOff>176212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5438775" y="2033587"/>
          <a:ext cx="476250" cy="1047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12</xdr:row>
      <xdr:rowOff>52387</xdr:rowOff>
    </xdr:from>
    <xdr:to>
      <xdr:col>3</xdr:col>
      <xdr:colOff>431006</xdr:colOff>
      <xdr:row>13</xdr:row>
      <xdr:rowOff>23812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2628900" y="2233612"/>
          <a:ext cx="107156" cy="1905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5</xdr:row>
          <xdr:rowOff>57150</xdr:rowOff>
        </xdr:from>
        <xdr:to>
          <xdr:col>11</xdr:col>
          <xdr:colOff>752475</xdr:colOff>
          <xdr:row>7</xdr:row>
          <xdr:rowOff>76200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6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8575">
          <a:solidFill>
            <a:srgbClr val="FF0000"/>
          </a:solidFill>
        </a:ln>
      </a:spPr>
      <a:bodyPr vertOverflow="clip" horzOverflow="clip" rtlCol="0" anchor="ctr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defRPr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CB02-FD92-424B-981D-6E7AE9702823}">
  <sheetPr codeName="Sheet2">
    <pageSetUpPr fitToPage="1"/>
  </sheetPr>
  <dimension ref="B1:N55"/>
  <sheetViews>
    <sheetView tabSelected="1" topLeftCell="A2" zoomScale="80" zoomScaleNormal="80" workbookViewId="0">
      <selection activeCell="C6" sqref="C6:D6"/>
    </sheetView>
  </sheetViews>
  <sheetFormatPr defaultColWidth="10" defaultRowHeight="18.75" customHeight="1"/>
  <cols>
    <col min="1" max="1" width="2.625" style="1" customWidth="1"/>
    <col min="2" max="2" width="10.125" style="1" bestFit="1" customWidth="1"/>
    <col min="3" max="3" width="12.75" style="1" bestFit="1" customWidth="1"/>
    <col min="4" max="4" width="10.625" style="1" customWidth="1"/>
    <col min="5" max="5" width="4.875" style="1" customWidth="1"/>
    <col min="6" max="6" width="9.25" style="1" customWidth="1"/>
    <col min="7" max="7" width="6.625" style="1" customWidth="1"/>
    <col min="8" max="8" width="10.125" style="1" customWidth="1"/>
    <col min="9" max="9" width="10.625" style="1" customWidth="1"/>
    <col min="10" max="11" width="10.125" style="1" customWidth="1"/>
    <col min="12" max="12" width="10.625" style="1" customWidth="1"/>
    <col min="13" max="16384" width="10" style="1"/>
  </cols>
  <sheetData>
    <row r="1" spans="2:13" ht="9" customHeight="1">
      <c r="B1" s="94"/>
      <c r="F1" s="375"/>
      <c r="G1" s="375"/>
      <c r="H1" s="375"/>
      <c r="I1" s="375"/>
    </row>
    <row r="2" spans="2:13" ht="18.75" customHeight="1">
      <c r="B2" s="320" t="s">
        <v>0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2"/>
    </row>
    <row r="3" spans="2:13" ht="18.75" customHeight="1">
      <c r="B3" s="1" t="s">
        <v>1</v>
      </c>
    </row>
    <row r="4" spans="2:13" ht="18.75" customHeight="1">
      <c r="B4" s="375" t="s">
        <v>190</v>
      </c>
      <c r="C4" s="375"/>
      <c r="D4" s="1" t="s">
        <v>21</v>
      </c>
    </row>
    <row r="5" spans="2:13" ht="10.5" customHeight="1">
      <c r="B5" s="27"/>
      <c r="C5" s="27"/>
    </row>
    <row r="6" spans="2:13" ht="18.75" customHeight="1" thickBot="1">
      <c r="B6" s="3" t="s">
        <v>83</v>
      </c>
      <c r="C6" s="376"/>
      <c r="D6" s="376"/>
      <c r="G6" s="27"/>
      <c r="H6" s="95"/>
      <c r="I6" s="146"/>
      <c r="J6" s="1" t="str">
        <f>IF(COUNTA(C6,D7,D8,D9,I9,D10,I10,D11,I11,D12,D13,I13,D14,H14,D15,D16,B24,C24)=18,"","入力必須項目です、未入力があります。")</f>
        <v>入力必須項目です、未入力があります。</v>
      </c>
    </row>
    <row r="7" spans="2:13" ht="24" customHeight="1" thickTop="1">
      <c r="B7" s="325" t="s">
        <v>69</v>
      </c>
      <c r="C7" s="326"/>
      <c r="D7" s="377"/>
      <c r="E7" s="378"/>
      <c r="F7" s="378"/>
      <c r="G7" s="378"/>
      <c r="H7" s="378"/>
      <c r="I7" s="378"/>
      <c r="J7" s="378"/>
      <c r="K7" s="378"/>
      <c r="L7" s="379"/>
    </row>
    <row r="8" spans="2:13" ht="24" customHeight="1">
      <c r="B8" s="292" t="s">
        <v>92</v>
      </c>
      <c r="C8" s="293"/>
      <c r="D8" s="294"/>
      <c r="E8" s="295"/>
      <c r="F8" s="295"/>
      <c r="G8" s="295"/>
      <c r="H8" s="295"/>
      <c r="I8" s="295"/>
      <c r="J8" s="295"/>
      <c r="K8" s="295"/>
      <c r="L8" s="296"/>
    </row>
    <row r="9" spans="2:13" ht="24" customHeight="1">
      <c r="B9" s="292" t="s">
        <v>93</v>
      </c>
      <c r="C9" s="293"/>
      <c r="D9" s="294"/>
      <c r="E9" s="295"/>
      <c r="F9" s="295"/>
      <c r="G9" s="297" t="s">
        <v>119</v>
      </c>
      <c r="H9" s="298"/>
      <c r="I9" s="294"/>
      <c r="J9" s="295"/>
      <c r="K9" s="295"/>
      <c r="L9" s="296"/>
    </row>
    <row r="10" spans="2:13" ht="24" customHeight="1" thickBot="1">
      <c r="B10" s="351" t="s">
        <v>72</v>
      </c>
      <c r="C10" s="352"/>
      <c r="D10" s="353"/>
      <c r="E10" s="353"/>
      <c r="F10" s="353"/>
      <c r="G10" s="302" t="s">
        <v>118</v>
      </c>
      <c r="H10" s="303"/>
      <c r="I10" s="299"/>
      <c r="J10" s="300"/>
      <c r="K10" s="300"/>
      <c r="L10" s="301"/>
    </row>
    <row r="11" spans="2:13" ht="24" customHeight="1">
      <c r="B11" s="354" t="s">
        <v>67</v>
      </c>
      <c r="C11" s="355"/>
      <c r="D11" s="356"/>
      <c r="E11" s="357"/>
      <c r="F11" s="358"/>
      <c r="G11" s="304" t="s">
        <v>68</v>
      </c>
      <c r="H11" s="305"/>
      <c r="I11" s="307"/>
      <c r="J11" s="307"/>
      <c r="K11" s="307"/>
      <c r="L11" s="308"/>
    </row>
    <row r="12" spans="2:13" ht="24" customHeight="1">
      <c r="B12" s="292" t="s">
        <v>2</v>
      </c>
      <c r="C12" s="348"/>
      <c r="D12" s="359"/>
      <c r="E12" s="360"/>
      <c r="F12" s="360"/>
      <c r="G12" s="360"/>
      <c r="H12" s="360"/>
      <c r="I12" s="360"/>
      <c r="J12" s="360"/>
      <c r="K12" s="360"/>
      <c r="L12" s="361"/>
    </row>
    <row r="13" spans="2:13" ht="24" customHeight="1">
      <c r="B13" s="362" t="s">
        <v>36</v>
      </c>
      <c r="C13" s="363"/>
      <c r="D13" s="359"/>
      <c r="E13" s="360"/>
      <c r="F13" s="364"/>
      <c r="G13" s="306" t="s">
        <v>3</v>
      </c>
      <c r="H13" s="293"/>
      <c r="I13" s="309"/>
      <c r="J13" s="295"/>
      <c r="K13" s="295"/>
      <c r="L13" s="296"/>
    </row>
    <row r="14" spans="2:13" ht="24" customHeight="1">
      <c r="B14" s="365" t="s">
        <v>4</v>
      </c>
      <c r="C14" s="366"/>
      <c r="D14" s="367"/>
      <c r="E14" s="368"/>
      <c r="F14" s="368"/>
      <c r="G14" s="97" t="s">
        <v>33</v>
      </c>
      <c r="H14" s="369"/>
      <c r="I14" s="369"/>
      <c r="J14" s="369"/>
      <c r="K14" s="369"/>
      <c r="L14" s="370"/>
    </row>
    <row r="15" spans="2:13" ht="24" customHeight="1">
      <c r="B15" s="292" t="s">
        <v>31</v>
      </c>
      <c r="C15" s="348"/>
      <c r="D15" s="371"/>
      <c r="E15" s="372"/>
      <c r="F15" s="372"/>
      <c r="G15" s="98" t="s">
        <v>212</v>
      </c>
      <c r="H15" s="96"/>
      <c r="I15" s="373"/>
      <c r="J15" s="373"/>
      <c r="K15" s="373"/>
      <c r="L15" s="374"/>
    </row>
    <row r="16" spans="2:13" ht="24" customHeight="1" thickBot="1">
      <c r="B16" s="329" t="s">
        <v>5</v>
      </c>
      <c r="C16" s="330"/>
      <c r="D16" s="349" t="s">
        <v>213</v>
      </c>
      <c r="E16" s="350"/>
      <c r="F16" s="350"/>
      <c r="G16" s="317" t="s">
        <v>175</v>
      </c>
      <c r="H16" s="318"/>
      <c r="I16" s="318"/>
      <c r="J16" s="318"/>
      <c r="K16" s="318"/>
      <c r="L16" s="319"/>
    </row>
    <row r="17" spans="2:14" ht="15" customHeight="1" thickTop="1" thickBot="1">
      <c r="B17" s="223"/>
      <c r="C17" s="26"/>
      <c r="D17" s="99"/>
      <c r="E17" s="100"/>
      <c r="F17" s="100"/>
      <c r="G17" s="25"/>
      <c r="H17" s="25"/>
      <c r="I17" s="25"/>
      <c r="J17" s="25"/>
      <c r="K17" s="25"/>
      <c r="L17" s="25"/>
    </row>
    <row r="18" spans="2:14" ht="24.75" customHeight="1" thickTop="1">
      <c r="B18" s="327" t="s">
        <v>66</v>
      </c>
      <c r="C18" s="328"/>
      <c r="D18" s="333"/>
      <c r="E18" s="334"/>
      <c r="F18" s="334"/>
      <c r="G18" s="334"/>
      <c r="H18" s="334"/>
      <c r="I18" s="334"/>
      <c r="J18" s="334"/>
      <c r="K18" s="334"/>
      <c r="L18" s="335"/>
    </row>
    <row r="19" spans="2:14" ht="24.75" customHeight="1" thickBot="1">
      <c r="B19" s="329" t="s">
        <v>71</v>
      </c>
      <c r="C19" s="330"/>
      <c r="D19" s="331"/>
      <c r="E19" s="332"/>
      <c r="F19" s="332"/>
      <c r="G19" s="315" t="s">
        <v>70</v>
      </c>
      <c r="H19" s="316"/>
      <c r="I19" s="312"/>
      <c r="J19" s="313"/>
      <c r="K19" s="313"/>
      <c r="L19" s="314"/>
    </row>
    <row r="20" spans="2:14" ht="30" customHeight="1" thickTop="1">
      <c r="B20" s="26"/>
      <c r="C20" s="26"/>
      <c r="D20" s="100"/>
      <c r="E20" s="100"/>
      <c r="F20" s="100"/>
      <c r="G20" s="25"/>
      <c r="H20" s="25"/>
      <c r="I20" s="25"/>
      <c r="J20" s="25"/>
      <c r="K20" s="25"/>
      <c r="L20" s="25"/>
    </row>
    <row r="21" spans="2:14" ht="20.100000000000001" customHeight="1" thickBot="1">
      <c r="B21" s="320" t="s">
        <v>20</v>
      </c>
      <c r="C21" s="320"/>
      <c r="D21" s="320"/>
      <c r="E21" s="320"/>
      <c r="F21" s="320"/>
      <c r="G21" s="320"/>
      <c r="H21" s="320"/>
      <c r="I21" s="320"/>
      <c r="J21" s="320"/>
      <c r="K21" s="320"/>
      <c r="L21" s="320"/>
    </row>
    <row r="22" spans="2:14" ht="24.95" customHeight="1" thickTop="1" thickBot="1">
      <c r="B22" s="101"/>
      <c r="C22" s="102"/>
      <c r="H22" s="1" t="s">
        <v>12</v>
      </c>
      <c r="I22" s="176">
        <v>1700</v>
      </c>
      <c r="J22" s="103" t="s">
        <v>13</v>
      </c>
      <c r="K22" s="104" t="s">
        <v>116</v>
      </c>
      <c r="L22" s="105" t="s">
        <v>115</v>
      </c>
    </row>
    <row r="23" spans="2:14" ht="26.1" customHeight="1" thickTop="1">
      <c r="B23" s="104" t="s">
        <v>7</v>
      </c>
      <c r="C23" s="106" t="s">
        <v>8</v>
      </c>
      <c r="D23" s="107" t="s">
        <v>9</v>
      </c>
      <c r="E23" s="321" t="s">
        <v>10</v>
      </c>
      <c r="F23" s="322"/>
      <c r="G23" s="325" t="s">
        <v>15</v>
      </c>
      <c r="H23" s="326"/>
      <c r="I23" s="326"/>
      <c r="J23" s="326"/>
      <c r="K23" s="108">
        <v>2</v>
      </c>
      <c r="L23" s="109" t="s">
        <v>110</v>
      </c>
      <c r="M23" s="110">
        <f>I22</f>
        <v>1700</v>
      </c>
    </row>
    <row r="24" spans="2:14" ht="26.1" customHeight="1">
      <c r="B24" s="28"/>
      <c r="C24" s="77"/>
      <c r="D24" s="111" t="str">
        <f t="shared" ref="D24:D26" si="0">IF(B24="","",ROUNDUP(C24/(B24/2),0))</f>
        <v/>
      </c>
      <c r="E24" s="323" t="str">
        <f>IF(B24="","",VLOOKUP(B24,$K$23:$M$27,3,FALSE)*D24)</f>
        <v/>
      </c>
      <c r="F24" s="324"/>
      <c r="G24" s="112" t="s">
        <v>35</v>
      </c>
      <c r="H24" s="96"/>
      <c r="I24" s="113" t="s">
        <v>11</v>
      </c>
      <c r="J24" s="96" t="str">
        <f>IF(H24="","",H24+D24-1)</f>
        <v/>
      </c>
      <c r="K24" s="108">
        <v>3</v>
      </c>
      <c r="L24" s="109" t="s">
        <v>111</v>
      </c>
      <c r="M24" s="110">
        <f>I22*1.5</f>
        <v>2550</v>
      </c>
      <c r="N24" s="114"/>
    </row>
    <row r="25" spans="2:14" ht="26.1" customHeight="1">
      <c r="B25" s="29"/>
      <c r="C25" s="30"/>
      <c r="D25" s="111" t="str">
        <f t="shared" si="0"/>
        <v/>
      </c>
      <c r="E25" s="323" t="str">
        <f>IF(B25="","",VLOOKUP(B25,$K$23:$M$27,3,FALSE)*D25)</f>
        <v/>
      </c>
      <c r="F25" s="324"/>
      <c r="G25" s="112" t="s">
        <v>35</v>
      </c>
      <c r="H25" s="96"/>
      <c r="I25" s="113" t="s">
        <v>11</v>
      </c>
      <c r="J25" s="96" t="str">
        <f>IF(H25="","",H25+D25-1)</f>
        <v/>
      </c>
      <c r="K25" s="108">
        <v>4</v>
      </c>
      <c r="L25" s="109" t="s">
        <v>112</v>
      </c>
      <c r="M25" s="110">
        <f>I22*2</f>
        <v>3400</v>
      </c>
      <c r="N25" s="114"/>
    </row>
    <row r="26" spans="2:14" ht="26.1" customHeight="1">
      <c r="B26" s="29"/>
      <c r="C26" s="30"/>
      <c r="D26" s="111" t="str">
        <f t="shared" si="0"/>
        <v/>
      </c>
      <c r="E26" s="323" t="str">
        <f>IF(B26="","",VLOOKUP(B26,$K$23:$M$27,3,FALSE)*D26)</f>
        <v/>
      </c>
      <c r="F26" s="324"/>
      <c r="G26" s="112" t="s">
        <v>35</v>
      </c>
      <c r="H26" s="96"/>
      <c r="I26" s="113" t="s">
        <v>11</v>
      </c>
      <c r="J26" s="96" t="str">
        <f>IF(H26="","",H26+D26-1)</f>
        <v/>
      </c>
      <c r="K26" s="108">
        <v>8</v>
      </c>
      <c r="L26" s="109" t="s">
        <v>113</v>
      </c>
      <c r="M26" s="110">
        <f>I22*4</f>
        <v>6800</v>
      </c>
      <c r="N26" s="114"/>
    </row>
    <row r="27" spans="2:14" ht="26.1" customHeight="1" thickBot="1">
      <c r="B27" s="115" t="s">
        <v>14</v>
      </c>
      <c r="C27" s="116">
        <f>SUM(C24:C26)</f>
        <v>0</v>
      </c>
      <c r="D27" s="117" t="s">
        <v>79</v>
      </c>
      <c r="E27" s="310">
        <f>SUM(E23:F26)</f>
        <v>0</v>
      </c>
      <c r="F27" s="311"/>
      <c r="G27" s="329" t="s">
        <v>85</v>
      </c>
      <c r="H27" s="330"/>
      <c r="I27" s="330"/>
      <c r="J27" s="255">
        <f>SUM(D24:D26)</f>
        <v>0</v>
      </c>
      <c r="K27" s="118">
        <v>10</v>
      </c>
      <c r="L27" s="119" t="s">
        <v>114</v>
      </c>
      <c r="M27" s="110">
        <f>I22*5</f>
        <v>8500</v>
      </c>
      <c r="N27" s="114"/>
    </row>
    <row r="28" spans="2:14" ht="24.75" customHeight="1" thickTop="1" thickBot="1">
      <c r="B28" s="120" t="s">
        <v>84</v>
      </c>
      <c r="C28" s="147">
        <f>C27-D15</f>
        <v>0</v>
      </c>
      <c r="D28" s="121" t="s">
        <v>81</v>
      </c>
      <c r="E28" s="310">
        <f>E27*10%</f>
        <v>0</v>
      </c>
      <c r="F28" s="344"/>
      <c r="G28" s="122"/>
    </row>
    <row r="29" spans="2:14" ht="24.75" customHeight="1" thickTop="1" thickBot="1">
      <c r="B29" s="123"/>
      <c r="C29" s="124"/>
      <c r="D29" s="125" t="s">
        <v>82</v>
      </c>
      <c r="E29" s="345">
        <f>SUM(E27:F28)</f>
        <v>0</v>
      </c>
      <c r="F29" s="346"/>
      <c r="G29" s="126"/>
    </row>
    <row r="30" spans="2:14" ht="14.25" customHeight="1" thickTop="1">
      <c r="B30" s="127"/>
      <c r="C30" s="128"/>
      <c r="D30" s="127"/>
      <c r="E30" s="26"/>
      <c r="F30" s="114"/>
      <c r="G30" s="114"/>
      <c r="H30" s="129"/>
      <c r="I30" s="129"/>
      <c r="J30" s="129"/>
      <c r="K30" s="129"/>
      <c r="L30" s="129"/>
    </row>
    <row r="31" spans="2:14" ht="33" customHeight="1">
      <c r="B31" s="130" t="s">
        <v>86</v>
      </c>
      <c r="C31" s="131"/>
      <c r="D31" s="131"/>
      <c r="E31" s="91"/>
      <c r="F31" s="132"/>
      <c r="G31" s="92"/>
      <c r="H31" s="133"/>
      <c r="I31" s="129"/>
      <c r="J31" s="129"/>
      <c r="K31" s="129"/>
      <c r="L31" s="129"/>
    </row>
    <row r="32" spans="2:14" ht="21.75" customHeight="1">
      <c r="B32" s="134" t="s">
        <v>89</v>
      </c>
      <c r="C32" s="134"/>
      <c r="D32" s="134"/>
      <c r="E32" s="93"/>
      <c r="F32" s="134" t="s">
        <v>87</v>
      </c>
      <c r="G32" s="93"/>
      <c r="H32" s="134" t="s">
        <v>88</v>
      </c>
      <c r="I32" s="135" t="str">
        <f>IF(返還請求書!L20=2,IF(COUNTA(D18,D19,I19)&lt;3,"下請会社を入力してください",""),"")</f>
        <v/>
      </c>
      <c r="L32" s="136"/>
      <c r="M32" s="137">
        <v>1</v>
      </c>
    </row>
    <row r="33" spans="2:13" ht="21.75" customHeight="1">
      <c r="B33" s="134" t="s">
        <v>117</v>
      </c>
      <c r="C33" s="134"/>
      <c r="D33" s="134"/>
      <c r="E33" s="93"/>
      <c r="F33" s="134" t="s">
        <v>87</v>
      </c>
      <c r="G33" s="93"/>
      <c r="H33" s="134" t="s">
        <v>88</v>
      </c>
      <c r="I33" s="135" t="str">
        <f>IF(返還請求書!L21=2,IF(D18="","下請会社名を入力してください",""),"")</f>
        <v/>
      </c>
      <c r="L33" s="136"/>
      <c r="M33" s="137">
        <v>1</v>
      </c>
    </row>
    <row r="34" spans="2:13" ht="21.75" customHeight="1">
      <c r="B34" s="134" t="s">
        <v>106</v>
      </c>
      <c r="C34" s="134"/>
      <c r="D34" s="134"/>
      <c r="E34" s="93"/>
      <c r="F34" s="134" t="s">
        <v>107</v>
      </c>
      <c r="G34" s="93"/>
      <c r="H34" s="134" t="s">
        <v>108</v>
      </c>
      <c r="I34" s="135"/>
      <c r="L34" s="136"/>
      <c r="M34" s="137"/>
    </row>
    <row r="35" spans="2:13" ht="21.75" customHeight="1">
      <c r="B35" s="134" t="s">
        <v>91</v>
      </c>
      <c r="C35" s="134"/>
      <c r="D35" s="134"/>
      <c r="E35" s="93"/>
      <c r="F35" s="134"/>
      <c r="G35" s="93"/>
      <c r="H35" s="134" t="s">
        <v>90</v>
      </c>
      <c r="I35" s="195" t="str">
        <f>IF(返還請求書!L22=FALSE,"入力をお願いします。",IF(COUNTA(C6,D7,D8,D9,I9,D10,I10,D11,I11,D12,D13,I13,D14,H14,D15,D16,B24,C24)=18,IF(返還請求書!L22=1,IF(計画書!B25&gt;0,IF(計画書!J39&gt;0,"ありがとうございます。","追加分の計画書を入力して下さい"),"追加分の計画書の入力をお願いします。"),IF(計画書!J23&gt;0,"ありがとうございます。","計画書の入力をお願いします。")),"入力必須項目の入力をお願いします。"))</f>
        <v>入力をお願いします。</v>
      </c>
      <c r="L35" s="139"/>
      <c r="M35" s="137" t="b">
        <v>0</v>
      </c>
    </row>
    <row r="36" spans="2:13" ht="18.75" customHeight="1">
      <c r="B36" s="140" t="s">
        <v>19</v>
      </c>
      <c r="C36" s="3"/>
    </row>
    <row r="37" spans="2:13" ht="18.75" customHeight="1">
      <c r="B37" s="141" t="s">
        <v>95</v>
      </c>
    </row>
    <row r="38" spans="2:13" ht="18.75" customHeight="1">
      <c r="B38" s="141" t="s">
        <v>96</v>
      </c>
    </row>
    <row r="39" spans="2:13" ht="18.75" customHeight="1">
      <c r="B39" s="141" t="s">
        <v>97</v>
      </c>
      <c r="H39" s="1" t="s">
        <v>77</v>
      </c>
    </row>
    <row r="40" spans="2:13" ht="18.75" customHeight="1">
      <c r="B40" s="141" t="s">
        <v>98</v>
      </c>
      <c r="H40" s="1" t="s">
        <v>78</v>
      </c>
    </row>
    <row r="41" spans="2:13" ht="18.75" customHeight="1" thickBot="1">
      <c r="B41" s="141" t="s">
        <v>99</v>
      </c>
    </row>
    <row r="42" spans="2:13" ht="24" customHeight="1" thickTop="1">
      <c r="B42" s="141" t="s">
        <v>202</v>
      </c>
      <c r="H42" s="142" t="s">
        <v>38</v>
      </c>
      <c r="I42" s="336" t="str">
        <f>YEAR(C6)&amp;" 年　　　　月　　　日"</f>
        <v>1900 年　　　　月　　　日</v>
      </c>
      <c r="J42" s="336"/>
      <c r="K42" s="336"/>
      <c r="L42" s="337"/>
    </row>
    <row r="43" spans="2:13" ht="18.75" customHeight="1">
      <c r="B43" s="347" t="s">
        <v>94</v>
      </c>
      <c r="C43" s="347"/>
      <c r="D43" s="347"/>
      <c r="E43" s="347"/>
      <c r="F43" s="347"/>
      <c r="H43" s="338" t="s">
        <v>39</v>
      </c>
      <c r="I43" s="340"/>
      <c r="J43" s="340"/>
      <c r="K43" s="340"/>
      <c r="L43" s="341"/>
    </row>
    <row r="44" spans="2:13" ht="18.75" customHeight="1" thickBot="1">
      <c r="B44" s="347"/>
      <c r="C44" s="347"/>
      <c r="D44" s="347"/>
      <c r="E44" s="347"/>
      <c r="F44" s="347"/>
      <c r="H44" s="339"/>
      <c r="I44" s="342"/>
      <c r="J44" s="342"/>
      <c r="K44" s="342"/>
      <c r="L44" s="343"/>
    </row>
    <row r="45" spans="2:13" ht="18.75" customHeight="1" thickTop="1"/>
    <row r="46" spans="2:13" ht="18.75" customHeight="1">
      <c r="B46" s="143" t="s">
        <v>34</v>
      </c>
      <c r="C46" s="143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2:13" ht="18.75" customHeight="1">
      <c r="B47" s="145"/>
      <c r="C47" s="1" t="s">
        <v>121</v>
      </c>
      <c r="G47" s="145"/>
    </row>
    <row r="48" spans="2:13" ht="18.75" customHeight="1">
      <c r="C48" s="1" t="s">
        <v>120</v>
      </c>
    </row>
    <row r="49" spans="4:7" ht="18.75" customHeight="1">
      <c r="G49" s="145"/>
    </row>
    <row r="50" spans="4:7" ht="18.75" customHeight="1">
      <c r="D50" s="138"/>
    </row>
    <row r="54" spans="4:7" ht="18.75" customHeight="1">
      <c r="F54" s="138"/>
    </row>
    <row r="55" spans="4:7" ht="18.75" customHeight="1">
      <c r="F55" s="138"/>
    </row>
  </sheetData>
  <sheetProtection algorithmName="SHA-512" hashValue="TFO+gXn+VeANtG1OALZN8f3buuUX9KdzBQzn9+kC9hfJppL68CBNQg8B8YJW12T23KORADfth6ZMjGHErtCRSw==" saltValue="7/SL65zhnE7YcnRc1XUFiQ==" spinCount="100000" sheet="1" selectLockedCells="1"/>
  <protectedRanges>
    <protectedRange sqref="C6 F1" name="日付"/>
  </protectedRanges>
  <mergeCells count="55">
    <mergeCell ref="F1:I1"/>
    <mergeCell ref="C6:D6"/>
    <mergeCell ref="B2:L2"/>
    <mergeCell ref="B4:C4"/>
    <mergeCell ref="B7:C7"/>
    <mergeCell ref="D7:L7"/>
    <mergeCell ref="B15:C15"/>
    <mergeCell ref="B16:C16"/>
    <mergeCell ref="D16:F16"/>
    <mergeCell ref="B10:C10"/>
    <mergeCell ref="D10:F10"/>
    <mergeCell ref="B11:C11"/>
    <mergeCell ref="D11:F11"/>
    <mergeCell ref="B12:C12"/>
    <mergeCell ref="D12:L12"/>
    <mergeCell ref="B13:C13"/>
    <mergeCell ref="D13:F13"/>
    <mergeCell ref="B14:C14"/>
    <mergeCell ref="D14:F14"/>
    <mergeCell ref="H14:L14"/>
    <mergeCell ref="D15:F15"/>
    <mergeCell ref="I15:L15"/>
    <mergeCell ref="I42:L42"/>
    <mergeCell ref="H43:H44"/>
    <mergeCell ref="I43:L44"/>
    <mergeCell ref="E28:F28"/>
    <mergeCell ref="E29:F29"/>
    <mergeCell ref="B43:F44"/>
    <mergeCell ref="E27:F27"/>
    <mergeCell ref="I19:L19"/>
    <mergeCell ref="G19:H19"/>
    <mergeCell ref="G16:L16"/>
    <mergeCell ref="B21:L21"/>
    <mergeCell ref="E23:F23"/>
    <mergeCell ref="E24:F24"/>
    <mergeCell ref="E25:F25"/>
    <mergeCell ref="E26:F26"/>
    <mergeCell ref="G23:J23"/>
    <mergeCell ref="B18:C18"/>
    <mergeCell ref="G27:I27"/>
    <mergeCell ref="B19:C19"/>
    <mergeCell ref="D19:F19"/>
    <mergeCell ref="D18:L18"/>
    <mergeCell ref="I10:L10"/>
    <mergeCell ref="G10:H10"/>
    <mergeCell ref="G11:H11"/>
    <mergeCell ref="G13:H13"/>
    <mergeCell ref="I11:L11"/>
    <mergeCell ref="I13:L13"/>
    <mergeCell ref="B8:C8"/>
    <mergeCell ref="D8:L8"/>
    <mergeCell ref="B9:C9"/>
    <mergeCell ref="G9:H9"/>
    <mergeCell ref="D9:F9"/>
    <mergeCell ref="I9:L9"/>
  </mergeCells>
  <phoneticPr fontId="1"/>
  <conditionalFormatting sqref="C6 D7 D8:L9 D10:F11 I10:L11 D12 I13 D13:F16 H14 B24:C24">
    <cfRule type="cellIs" dxfId="11" priority="2" operator="notEqual">
      <formula>""</formula>
    </cfRule>
  </conditionalFormatting>
  <conditionalFormatting sqref="C28">
    <cfRule type="cellIs" dxfId="10" priority="4" operator="lessThanOrEqual">
      <formula>0</formula>
    </cfRule>
  </conditionalFormatting>
  <conditionalFormatting sqref="I6">
    <cfRule type="expression" dxfId="9" priority="1">
      <formula>COUNTA($C$6,$D$7,$D$8,$D$9,$I9,$D$10,$I$10,$D$11,$I$11,$D$12,$D$13,$I$13,$D$14,$H$14,$D$15,$D$16,$B$24,$C$24)=18</formula>
    </cfRule>
  </conditionalFormatting>
  <dataValidations count="6">
    <dataValidation type="list" allowBlank="1" showInputMessage="1" showErrorMessage="1" errorTitle="t車数エラー" error="2,3,4,8,10t車を選んで下さい。" sqref="B24:B26" xr:uid="{BC87CEB9-C3D9-49D1-873E-449FA8F7E3EB}">
      <formula1>$K$23:$K$27</formula1>
    </dataValidation>
    <dataValidation type="custom" allowBlank="1" showInputMessage="1" showErrorMessage="1" errorTitle="エラー" error="車種に対して、換算土量の倍数ではありません。" sqref="C24:C26" xr:uid="{AA74E356-176E-43A2-A55F-FE3E9F6BB8F1}">
      <formula1>IF(C24/(B24/2)-INT(C24/(B24/2))=0,TRUE,)</formula1>
    </dataValidation>
    <dataValidation type="date" operator="greaterThanOrEqual" showInputMessage="1" showErrorMessage="1" errorTitle="エラー" error="申請日が過去の日付です。" sqref="C6:D6" xr:uid="{417D2810-7717-4CCC-A3B8-CEC2BA8287F8}">
      <formula1>TODAY()</formula1>
    </dataValidation>
    <dataValidation type="decimal" operator="greaterThanOrEqual" showInputMessage="1" showErrorMessage="1" errorTitle="数字入力" error="数字を入力して下さい。" sqref="D15:F15" xr:uid="{7B6A18ED-64D6-43AF-AF93-DCC51972E3A3}">
      <formula1>0.5</formula1>
    </dataValidation>
    <dataValidation type="date" operator="greaterThanOrEqual" allowBlank="1" showInputMessage="1" showErrorMessage="1" error="過去の日付です。" sqref="D14:F14" xr:uid="{189101A2-684C-4675-AE64-474F4F08A3BD}">
      <formula1>44562</formula1>
    </dataValidation>
    <dataValidation type="date" operator="greaterThan" allowBlank="1" showInputMessage="1" showErrorMessage="1" errorTitle="日付エラー" error="開始日以後の日付を入力ください。" sqref="H14:L14" xr:uid="{E6B06CB8-BD28-4B91-8C34-205FC0AEDE92}">
      <formula1>D14</formula1>
    </dataValidation>
  </dataValidations>
  <pageMargins left="0.70866141732283472" right="0.19685039370078741" top="0.23622047244094491" bottom="0.19685039370078741" header="0.19685039370078741" footer="0.19685039370078741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307" r:id="rId4" name="Option Button 11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9525</xdr:rowOff>
                  </from>
                  <to>
                    <xdr:col>5</xdr:col>
                    <xdr:colOff>95250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5" name="Option Button 12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9525</xdr:rowOff>
                  </from>
                  <to>
                    <xdr:col>7</xdr:col>
                    <xdr:colOff>76200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6" name="Group Box 13">
              <controlPr defaultSize="0" autoFill="0" autoPict="0">
                <anchor moveWithCells="1">
                  <from>
                    <xdr:col>1</xdr:col>
                    <xdr:colOff>714375</xdr:colOff>
                    <xdr:row>30</xdr:row>
                    <xdr:rowOff>133350</xdr:rowOff>
                  </from>
                  <to>
                    <xdr:col>7</xdr:col>
                    <xdr:colOff>123825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7" name="Option Button 14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95250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8" name="Option Button 15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9525</xdr:rowOff>
                  </from>
                  <to>
                    <xdr:col>7</xdr:col>
                    <xdr:colOff>85725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9" name="Group Box 16">
              <controlPr defaultSize="0" autoFill="0" autoPict="0">
                <anchor moveWithCells="1">
                  <from>
                    <xdr:col>1</xdr:col>
                    <xdr:colOff>714375</xdr:colOff>
                    <xdr:row>31</xdr:row>
                    <xdr:rowOff>133350</xdr:rowOff>
                  </from>
                  <to>
                    <xdr:col>7</xdr:col>
                    <xdr:colOff>123825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0" name="Check Box 20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9525</xdr:rowOff>
                  </from>
                  <to>
                    <xdr:col>7</xdr:col>
                    <xdr:colOff>85725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11" name="Option Button 24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9525</xdr:rowOff>
                  </from>
                  <to>
                    <xdr:col>5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12" name="Option Button 25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19050</xdr:rowOff>
                  </from>
                  <to>
                    <xdr:col>7</xdr:col>
                    <xdr:colOff>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13" name="Group Box 26">
              <controlPr defaultSize="0" autoFill="0" autoPict="0">
                <anchor moveWithCells="1">
                  <from>
                    <xdr:col>3</xdr:col>
                    <xdr:colOff>733425</xdr:colOff>
                    <xdr:row>32</xdr:row>
                    <xdr:rowOff>200025</xdr:rowOff>
                  </from>
                  <to>
                    <xdr:col>7</xdr:col>
                    <xdr:colOff>695325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14" name="Check Box 31">
              <controlPr defaultSize="0" autoFill="0" autoLine="0" autoPict="0">
                <anchor moveWithCells="1">
                  <from>
                    <xdr:col>1</xdr:col>
                    <xdr:colOff>495300</xdr:colOff>
                    <xdr:row>46</xdr:row>
                    <xdr:rowOff>0</xdr:rowOff>
                  </from>
                  <to>
                    <xdr:col>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15" name="Check Box 32">
              <controlPr defaultSize="0" autoFill="0" autoLine="0" autoPict="0">
                <anchor moveWithCells="1">
                  <from>
                    <xdr:col>1</xdr:col>
                    <xdr:colOff>495300</xdr:colOff>
                    <xdr:row>46</xdr:row>
                    <xdr:rowOff>228600</xdr:rowOff>
                  </from>
                  <to>
                    <xdr:col>2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16" name="Check Box 34">
              <controlPr defaultSize="0" autoFill="0" autoLine="0" autoPict="0">
                <anchor moveWithCells="1">
                  <from>
                    <xdr:col>1</xdr:col>
                    <xdr:colOff>495300</xdr:colOff>
                    <xdr:row>48</xdr:row>
                    <xdr:rowOff>0</xdr:rowOff>
                  </from>
                  <to>
                    <xdr:col>2</xdr:col>
                    <xdr:colOff>57150</xdr:colOff>
                    <xdr:row>49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5008-099E-4C98-9BFE-224D0760D3DF}">
  <sheetPr codeName="Sheet3"/>
  <dimension ref="B1:M39"/>
  <sheetViews>
    <sheetView showZeros="0" zoomScale="90" zoomScaleNormal="90" workbookViewId="0">
      <selection activeCell="B11" sqref="B11"/>
    </sheetView>
  </sheetViews>
  <sheetFormatPr defaultRowHeight="14.25" customHeight="1"/>
  <cols>
    <col min="1" max="1" width="3.625" style="4" customWidth="1"/>
    <col min="2" max="11" width="8.375" style="4" customWidth="1"/>
    <col min="12" max="13" width="3.125" style="4" customWidth="1"/>
    <col min="14" max="16384" width="9" style="4"/>
  </cols>
  <sheetData>
    <row r="1" spans="2:13" s="1" customFormat="1" ht="26.25" customHeight="1">
      <c r="B1" s="320" t="s">
        <v>0</v>
      </c>
      <c r="C1" s="320"/>
      <c r="D1" s="320"/>
      <c r="E1" s="320"/>
      <c r="F1" s="320"/>
      <c r="G1" s="320"/>
      <c r="H1" s="320"/>
      <c r="I1" s="320"/>
      <c r="J1" s="320"/>
      <c r="K1" s="2"/>
    </row>
    <row r="2" spans="2:13" s="1" customFormat="1" ht="18.75" customHeight="1">
      <c r="B2" s="408" t="str">
        <f>申込書!D16</f>
        <v>株式会社アヤシロ</v>
      </c>
      <c r="C2" s="408"/>
      <c r="D2" s="408"/>
      <c r="E2" s="4" t="s">
        <v>24</v>
      </c>
    </row>
    <row r="3" spans="2:13" s="1" customFormat="1" ht="15" customHeight="1">
      <c r="B3" s="375"/>
      <c r="C3" s="375"/>
    </row>
    <row r="4" spans="2:13" s="1" customFormat="1" ht="19.5" customHeight="1">
      <c r="B4" s="25">
        <f>申込書!D12</f>
        <v>0</v>
      </c>
      <c r="C4" s="25"/>
      <c r="D4" s="25"/>
      <c r="E4" s="25"/>
      <c r="G4" s="27" t="s">
        <v>6</v>
      </c>
      <c r="H4" s="26" t="s">
        <v>16</v>
      </c>
      <c r="I4" s="407">
        <f>申込書!D8</f>
        <v>0</v>
      </c>
      <c r="J4" s="407"/>
      <c r="K4" s="407"/>
    </row>
    <row r="5" spans="2:13" s="1" customFormat="1" ht="19.5" customHeight="1">
      <c r="B5" s="407">
        <f>申込書!D13</f>
        <v>0</v>
      </c>
      <c r="C5" s="407"/>
      <c r="D5" s="407"/>
      <c r="E5" s="407"/>
      <c r="H5" s="26" t="s">
        <v>17</v>
      </c>
      <c r="I5" s="407">
        <f>申込書!D7</f>
        <v>0</v>
      </c>
      <c r="J5" s="407"/>
      <c r="K5" s="407"/>
    </row>
    <row r="6" spans="2:13" s="1" customFormat="1" ht="19.5" customHeight="1">
      <c r="B6" s="355"/>
      <c r="C6" s="355"/>
      <c r="D6" s="355"/>
      <c r="H6" s="26" t="s">
        <v>18</v>
      </c>
      <c r="I6" s="407">
        <f>申込書!D9</f>
        <v>0</v>
      </c>
      <c r="J6" s="407"/>
      <c r="K6" s="407"/>
    </row>
    <row r="7" spans="2:13" s="1" customFormat="1" ht="19.5" customHeight="1">
      <c r="B7" s="3"/>
      <c r="C7" s="3"/>
      <c r="H7" s="26"/>
      <c r="I7" s="407"/>
      <c r="J7" s="407"/>
      <c r="K7" s="407"/>
    </row>
    <row r="9" spans="2:13" ht="19.5" customHeight="1">
      <c r="C9" s="408" t="s">
        <v>32</v>
      </c>
      <c r="D9" s="406"/>
      <c r="E9" s="406"/>
      <c r="F9" s="406"/>
      <c r="G9" s="406"/>
      <c r="H9" s="406"/>
      <c r="I9" s="406"/>
      <c r="J9" s="406"/>
      <c r="K9" s="22" t="s">
        <v>30</v>
      </c>
    </row>
    <row r="10" spans="2:13" ht="19.5" thickBot="1">
      <c r="B10" s="23" t="s">
        <v>28</v>
      </c>
      <c r="C10" s="24" t="s">
        <v>23</v>
      </c>
      <c r="D10" s="409" t="s">
        <v>27</v>
      </c>
      <c r="E10" s="392"/>
      <c r="F10" s="391" t="s">
        <v>26</v>
      </c>
      <c r="G10" s="392"/>
      <c r="H10" s="391" t="s">
        <v>25</v>
      </c>
      <c r="I10" s="392"/>
      <c r="J10" s="393" t="s">
        <v>22</v>
      </c>
      <c r="K10" s="394"/>
    </row>
    <row r="11" spans="2:13" ht="14.25" customHeight="1">
      <c r="B11" s="5"/>
      <c r="C11" s="61"/>
      <c r="D11" s="404"/>
      <c r="E11" s="404"/>
      <c r="F11" s="404"/>
      <c r="G11" s="404"/>
      <c r="H11" s="404"/>
      <c r="I11" s="405"/>
      <c r="J11" s="399">
        <f>SUM(D11:I11)</f>
        <v>0</v>
      </c>
      <c r="K11" s="400"/>
      <c r="M11" s="4" t="str">
        <f>IF(J11&gt;0,IF(C11="","月を入力してください",),"")</f>
        <v/>
      </c>
    </row>
    <row r="12" spans="2:13" ht="14.25" customHeight="1">
      <c r="B12" s="7"/>
      <c r="C12" s="62"/>
      <c r="D12" s="402"/>
      <c r="E12" s="402"/>
      <c r="F12" s="402"/>
      <c r="G12" s="402"/>
      <c r="H12" s="402"/>
      <c r="I12" s="403"/>
      <c r="J12" s="399">
        <f>SUM(D12:I12)</f>
        <v>0</v>
      </c>
      <c r="K12" s="400"/>
      <c r="M12" s="4" t="str">
        <f t="shared" ref="M12:M22" si="0">IF(J12&gt;0,IF(C12="","月を入力してください",),"")</f>
        <v/>
      </c>
    </row>
    <row r="13" spans="2:13" ht="14.25" customHeight="1">
      <c r="B13" s="7"/>
      <c r="C13" s="62"/>
      <c r="D13" s="402"/>
      <c r="E13" s="402"/>
      <c r="F13" s="402"/>
      <c r="G13" s="402"/>
      <c r="H13" s="402"/>
      <c r="I13" s="403"/>
      <c r="J13" s="399">
        <f t="shared" ref="J13:J23" si="1">SUM(D13:I13)</f>
        <v>0</v>
      </c>
      <c r="K13" s="400"/>
      <c r="M13" s="4" t="str">
        <f t="shared" si="0"/>
        <v/>
      </c>
    </row>
    <row r="14" spans="2:13" ht="14.25" customHeight="1">
      <c r="B14" s="7"/>
      <c r="C14" s="62"/>
      <c r="D14" s="402"/>
      <c r="E14" s="402"/>
      <c r="F14" s="402"/>
      <c r="G14" s="402"/>
      <c r="H14" s="402"/>
      <c r="I14" s="403"/>
      <c r="J14" s="399">
        <f t="shared" si="1"/>
        <v>0</v>
      </c>
      <c r="K14" s="400"/>
      <c r="M14" s="4" t="str">
        <f t="shared" si="0"/>
        <v/>
      </c>
    </row>
    <row r="15" spans="2:13" ht="14.25" customHeight="1">
      <c r="B15" s="7"/>
      <c r="C15" s="62"/>
      <c r="D15" s="402"/>
      <c r="E15" s="402"/>
      <c r="F15" s="402"/>
      <c r="G15" s="402"/>
      <c r="H15" s="402"/>
      <c r="I15" s="403"/>
      <c r="J15" s="399">
        <f t="shared" si="1"/>
        <v>0</v>
      </c>
      <c r="K15" s="400"/>
      <c r="M15" s="4" t="str">
        <f t="shared" si="0"/>
        <v/>
      </c>
    </row>
    <row r="16" spans="2:13" ht="14.25" customHeight="1">
      <c r="B16" s="7"/>
      <c r="C16" s="62"/>
      <c r="D16" s="402"/>
      <c r="E16" s="402"/>
      <c r="F16" s="402"/>
      <c r="G16" s="402"/>
      <c r="H16" s="402"/>
      <c r="I16" s="403"/>
      <c r="J16" s="399">
        <f t="shared" si="1"/>
        <v>0</v>
      </c>
      <c r="K16" s="400"/>
      <c r="M16" s="4" t="str">
        <f t="shared" si="0"/>
        <v/>
      </c>
    </row>
    <row r="17" spans="2:13" ht="14.25" customHeight="1">
      <c r="B17" s="7"/>
      <c r="C17" s="62"/>
      <c r="D17" s="402"/>
      <c r="E17" s="402"/>
      <c r="F17" s="402"/>
      <c r="G17" s="402"/>
      <c r="H17" s="402"/>
      <c r="I17" s="403"/>
      <c r="J17" s="399">
        <f t="shared" si="1"/>
        <v>0</v>
      </c>
      <c r="K17" s="400"/>
      <c r="M17" s="4" t="str">
        <f t="shared" si="0"/>
        <v/>
      </c>
    </row>
    <row r="18" spans="2:13" ht="14.25" customHeight="1">
      <c r="B18" s="7"/>
      <c r="C18" s="62"/>
      <c r="D18" s="402"/>
      <c r="E18" s="402"/>
      <c r="F18" s="402"/>
      <c r="G18" s="402"/>
      <c r="H18" s="402"/>
      <c r="I18" s="403"/>
      <c r="J18" s="399">
        <f t="shared" si="1"/>
        <v>0</v>
      </c>
      <c r="K18" s="400"/>
      <c r="M18" s="4" t="str">
        <f t="shared" si="0"/>
        <v/>
      </c>
    </row>
    <row r="19" spans="2:13" ht="14.25" customHeight="1">
      <c r="B19" s="7"/>
      <c r="C19" s="62"/>
      <c r="D19" s="402"/>
      <c r="E19" s="402"/>
      <c r="F19" s="402"/>
      <c r="G19" s="402"/>
      <c r="H19" s="402"/>
      <c r="I19" s="403"/>
      <c r="J19" s="399">
        <f t="shared" si="1"/>
        <v>0</v>
      </c>
      <c r="K19" s="400"/>
      <c r="M19" s="4" t="str">
        <f t="shared" si="0"/>
        <v/>
      </c>
    </row>
    <row r="20" spans="2:13" ht="14.25" customHeight="1">
      <c r="B20" s="7"/>
      <c r="C20" s="62"/>
      <c r="D20" s="402"/>
      <c r="E20" s="402"/>
      <c r="F20" s="402"/>
      <c r="G20" s="402"/>
      <c r="H20" s="402"/>
      <c r="I20" s="403"/>
      <c r="J20" s="399">
        <f t="shared" si="1"/>
        <v>0</v>
      </c>
      <c r="K20" s="400"/>
      <c r="M20" s="4" t="str">
        <f t="shared" si="0"/>
        <v/>
      </c>
    </row>
    <row r="21" spans="2:13" ht="14.25" customHeight="1">
      <c r="B21" s="7"/>
      <c r="C21" s="62"/>
      <c r="D21" s="402"/>
      <c r="E21" s="402"/>
      <c r="F21" s="402"/>
      <c r="G21" s="402"/>
      <c r="H21" s="402"/>
      <c r="I21" s="403"/>
      <c r="J21" s="399">
        <f t="shared" si="1"/>
        <v>0</v>
      </c>
      <c r="K21" s="400"/>
      <c r="M21" s="4" t="str">
        <f t="shared" si="0"/>
        <v/>
      </c>
    </row>
    <row r="22" spans="2:13" ht="14.25" customHeight="1" thickBot="1">
      <c r="B22" s="9"/>
      <c r="C22" s="63"/>
      <c r="D22" s="397"/>
      <c r="E22" s="397"/>
      <c r="F22" s="397"/>
      <c r="G22" s="397"/>
      <c r="H22" s="397"/>
      <c r="I22" s="398"/>
      <c r="J22" s="399">
        <f t="shared" si="1"/>
        <v>0</v>
      </c>
      <c r="K22" s="400"/>
      <c r="M22" s="4" t="str">
        <f t="shared" si="0"/>
        <v/>
      </c>
    </row>
    <row r="23" spans="2:13" ht="18" customHeight="1">
      <c r="B23" s="384" t="s">
        <v>29</v>
      </c>
      <c r="C23" s="385"/>
      <c r="D23" s="386">
        <f>SUM(D11:E22)</f>
        <v>0</v>
      </c>
      <c r="E23" s="387"/>
      <c r="F23" s="386">
        <f>SUM(F11:G22)</f>
        <v>0</v>
      </c>
      <c r="G23" s="387"/>
      <c r="H23" s="386">
        <f>SUM(H11:I22)</f>
        <v>0</v>
      </c>
      <c r="I23" s="387"/>
      <c r="J23" s="401">
        <f t="shared" si="1"/>
        <v>0</v>
      </c>
      <c r="K23" s="400"/>
    </row>
    <row r="25" spans="2:13" ht="19.5" customHeight="1">
      <c r="B25" s="78"/>
      <c r="C25" s="4" t="s">
        <v>73</v>
      </c>
      <c r="D25" s="406" t="s">
        <v>109</v>
      </c>
      <c r="E25" s="406"/>
      <c r="F25" s="406"/>
      <c r="G25" s="406"/>
      <c r="H25" s="406"/>
      <c r="I25" s="406"/>
      <c r="J25" s="406"/>
      <c r="K25" s="4" t="s">
        <v>30</v>
      </c>
    </row>
    <row r="26" spans="2:13" ht="19.5" thickBot="1">
      <c r="B26" s="24" t="s">
        <v>28</v>
      </c>
      <c r="C26" s="24" t="s">
        <v>23</v>
      </c>
      <c r="D26" s="391" t="s">
        <v>27</v>
      </c>
      <c r="E26" s="392"/>
      <c r="F26" s="391" t="s">
        <v>26</v>
      </c>
      <c r="G26" s="392"/>
      <c r="H26" s="391" t="s">
        <v>25</v>
      </c>
      <c r="I26" s="392"/>
      <c r="J26" s="393" t="s">
        <v>22</v>
      </c>
      <c r="K26" s="394"/>
    </row>
    <row r="27" spans="2:13" ht="14.25" customHeight="1">
      <c r="B27" s="5"/>
      <c r="C27" s="6"/>
      <c r="D27" s="395"/>
      <c r="E27" s="395"/>
      <c r="F27" s="395"/>
      <c r="G27" s="395"/>
      <c r="H27" s="395"/>
      <c r="I27" s="396"/>
      <c r="J27" s="382">
        <f>SUM(D27:I27)</f>
        <v>0</v>
      </c>
      <c r="K27" s="383"/>
      <c r="M27" s="4" t="str">
        <f>IF(J27&gt;0,IF(C27="","月を入力してください",),"")</f>
        <v/>
      </c>
    </row>
    <row r="28" spans="2:13" ht="14.25" customHeight="1">
      <c r="B28" s="7"/>
      <c r="C28" s="8"/>
      <c r="D28" s="389"/>
      <c r="E28" s="389"/>
      <c r="F28" s="389"/>
      <c r="G28" s="389"/>
      <c r="H28" s="389"/>
      <c r="I28" s="390"/>
      <c r="J28" s="382">
        <f t="shared" ref="J28:J39" si="2">SUM(D28:I28)</f>
        <v>0</v>
      </c>
      <c r="K28" s="383"/>
      <c r="M28" s="4" t="str">
        <f t="shared" ref="M28:M38" si="3">IF(J28&gt;0,IF(C28="","月を入力してください",),"")</f>
        <v/>
      </c>
    </row>
    <row r="29" spans="2:13" ht="14.25" customHeight="1">
      <c r="B29" s="7"/>
      <c r="C29" s="8"/>
      <c r="D29" s="389"/>
      <c r="E29" s="389"/>
      <c r="F29" s="389"/>
      <c r="G29" s="389"/>
      <c r="H29" s="389"/>
      <c r="I29" s="390"/>
      <c r="J29" s="382">
        <f t="shared" si="2"/>
        <v>0</v>
      </c>
      <c r="K29" s="383"/>
      <c r="M29" s="4" t="str">
        <f t="shared" si="3"/>
        <v/>
      </c>
    </row>
    <row r="30" spans="2:13" ht="14.25" customHeight="1">
      <c r="B30" s="7"/>
      <c r="C30" s="8"/>
      <c r="D30" s="389"/>
      <c r="E30" s="389"/>
      <c r="F30" s="389"/>
      <c r="G30" s="389"/>
      <c r="H30" s="389"/>
      <c r="I30" s="390"/>
      <c r="J30" s="382">
        <f t="shared" si="2"/>
        <v>0</v>
      </c>
      <c r="K30" s="383"/>
      <c r="M30" s="4" t="str">
        <f t="shared" si="3"/>
        <v/>
      </c>
    </row>
    <row r="31" spans="2:13" ht="14.25" customHeight="1">
      <c r="B31" s="7"/>
      <c r="C31" s="8"/>
      <c r="D31" s="389"/>
      <c r="E31" s="389"/>
      <c r="F31" s="389"/>
      <c r="G31" s="389"/>
      <c r="H31" s="389"/>
      <c r="I31" s="390"/>
      <c r="J31" s="382">
        <f t="shared" si="2"/>
        <v>0</v>
      </c>
      <c r="K31" s="383"/>
      <c r="M31" s="4" t="str">
        <f t="shared" si="3"/>
        <v/>
      </c>
    </row>
    <row r="32" spans="2:13" ht="14.25" customHeight="1">
      <c r="B32" s="7"/>
      <c r="C32" s="8"/>
      <c r="D32" s="389"/>
      <c r="E32" s="389"/>
      <c r="F32" s="389"/>
      <c r="G32" s="389"/>
      <c r="H32" s="389"/>
      <c r="I32" s="390"/>
      <c r="J32" s="382">
        <f t="shared" si="2"/>
        <v>0</v>
      </c>
      <c r="K32" s="383"/>
      <c r="M32" s="4" t="str">
        <f t="shared" si="3"/>
        <v/>
      </c>
    </row>
    <row r="33" spans="2:13" ht="14.25" customHeight="1">
      <c r="B33" s="7"/>
      <c r="C33" s="8"/>
      <c r="D33" s="389"/>
      <c r="E33" s="389"/>
      <c r="F33" s="389"/>
      <c r="G33" s="389"/>
      <c r="H33" s="389"/>
      <c r="I33" s="390"/>
      <c r="J33" s="382">
        <f t="shared" si="2"/>
        <v>0</v>
      </c>
      <c r="K33" s="383"/>
      <c r="M33" s="4" t="str">
        <f t="shared" si="3"/>
        <v/>
      </c>
    </row>
    <row r="34" spans="2:13" ht="14.25" customHeight="1">
      <c r="B34" s="7"/>
      <c r="C34" s="8"/>
      <c r="D34" s="389"/>
      <c r="E34" s="389"/>
      <c r="F34" s="389"/>
      <c r="G34" s="389"/>
      <c r="H34" s="389"/>
      <c r="I34" s="390"/>
      <c r="J34" s="382">
        <f t="shared" si="2"/>
        <v>0</v>
      </c>
      <c r="K34" s="383"/>
      <c r="M34" s="4" t="str">
        <f t="shared" si="3"/>
        <v/>
      </c>
    </row>
    <row r="35" spans="2:13" ht="14.25" customHeight="1">
      <c r="B35" s="7"/>
      <c r="C35" s="8"/>
      <c r="D35" s="389"/>
      <c r="E35" s="389"/>
      <c r="F35" s="389"/>
      <c r="G35" s="389"/>
      <c r="H35" s="389"/>
      <c r="I35" s="390"/>
      <c r="J35" s="382">
        <f t="shared" si="2"/>
        <v>0</v>
      </c>
      <c r="K35" s="383"/>
      <c r="M35" s="4" t="str">
        <f t="shared" si="3"/>
        <v/>
      </c>
    </row>
    <row r="36" spans="2:13" ht="14.25" customHeight="1">
      <c r="B36" s="7"/>
      <c r="C36" s="8"/>
      <c r="D36" s="389"/>
      <c r="E36" s="389"/>
      <c r="F36" s="389"/>
      <c r="G36" s="389"/>
      <c r="H36" s="389"/>
      <c r="I36" s="390"/>
      <c r="J36" s="382">
        <f t="shared" si="2"/>
        <v>0</v>
      </c>
      <c r="K36" s="383"/>
      <c r="M36" s="4" t="str">
        <f t="shared" si="3"/>
        <v/>
      </c>
    </row>
    <row r="37" spans="2:13" ht="14.25" customHeight="1">
      <c r="B37" s="7"/>
      <c r="C37" s="8"/>
      <c r="D37" s="389"/>
      <c r="E37" s="389"/>
      <c r="F37" s="389"/>
      <c r="G37" s="389"/>
      <c r="H37" s="389"/>
      <c r="I37" s="390"/>
      <c r="J37" s="382">
        <f t="shared" si="2"/>
        <v>0</v>
      </c>
      <c r="K37" s="383"/>
      <c r="M37" s="4" t="str">
        <f t="shared" si="3"/>
        <v/>
      </c>
    </row>
    <row r="38" spans="2:13" ht="14.25" customHeight="1" thickBot="1">
      <c r="B38" s="9"/>
      <c r="C38" s="10"/>
      <c r="D38" s="380"/>
      <c r="E38" s="380"/>
      <c r="F38" s="380"/>
      <c r="G38" s="380"/>
      <c r="H38" s="380"/>
      <c r="I38" s="381"/>
      <c r="J38" s="382">
        <f t="shared" si="2"/>
        <v>0</v>
      </c>
      <c r="K38" s="383"/>
      <c r="M38" s="4" t="str">
        <f t="shared" si="3"/>
        <v/>
      </c>
    </row>
    <row r="39" spans="2:13" ht="18" customHeight="1">
      <c r="B39" s="384" t="s">
        <v>29</v>
      </c>
      <c r="C39" s="385"/>
      <c r="D39" s="386">
        <f>SUM(D27:E38)</f>
        <v>0</v>
      </c>
      <c r="E39" s="387"/>
      <c r="F39" s="386">
        <f>SUM(F27:G38)</f>
        <v>0</v>
      </c>
      <c r="G39" s="387"/>
      <c r="H39" s="386">
        <f>SUM(H27:I38)</f>
        <v>0</v>
      </c>
      <c r="I39" s="387"/>
      <c r="J39" s="388">
        <f t="shared" si="2"/>
        <v>0</v>
      </c>
      <c r="K39" s="383"/>
    </row>
  </sheetData>
  <sheetProtection algorithmName="SHA-512" hashValue="Ma2coF1PwGaWqq7P8n8ZwdlNeaYaaRsKXDrhp4Bd5WC+BpN27as2FtZWxFnqjBOlN2I2eZpRbB+9ZW8uqQdC+A==" saltValue="jcMVHZZpBsD/G2Eiiqx+5w==" spinCount="100000" sheet="1" selectLockedCells="1"/>
  <mergeCells count="125">
    <mergeCell ref="D25:J25"/>
    <mergeCell ref="B5:E5"/>
    <mergeCell ref="I5:K5"/>
    <mergeCell ref="B6:D6"/>
    <mergeCell ref="I6:K6"/>
    <mergeCell ref="I7:K7"/>
    <mergeCell ref="C9:J9"/>
    <mergeCell ref="B1:J1"/>
    <mergeCell ref="B3:C3"/>
    <mergeCell ref="I4:K4"/>
    <mergeCell ref="B2:D2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20:E20"/>
    <mergeCell ref="F20:G20"/>
    <mergeCell ref="H20:I20"/>
    <mergeCell ref="J20:K20"/>
    <mergeCell ref="D21:E21"/>
    <mergeCell ref="F21:G21"/>
    <mergeCell ref="H21:I21"/>
    <mergeCell ref="J21:K21"/>
    <mergeCell ref="D18:E18"/>
    <mergeCell ref="F18:G18"/>
    <mergeCell ref="H18:I18"/>
    <mergeCell ref="J18:K18"/>
    <mergeCell ref="D19:E19"/>
    <mergeCell ref="F19:G19"/>
    <mergeCell ref="H19:I19"/>
    <mergeCell ref="J19:K19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D28:E28"/>
    <mergeCell ref="F28:G28"/>
    <mergeCell ref="H28:I28"/>
    <mergeCell ref="J28:K28"/>
    <mergeCell ref="D29:E29"/>
    <mergeCell ref="F29:G29"/>
    <mergeCell ref="H29:I29"/>
    <mergeCell ref="J29:K29"/>
    <mergeCell ref="D26:E26"/>
    <mergeCell ref="F26:G26"/>
    <mergeCell ref="H26:I26"/>
    <mergeCell ref="J26:K26"/>
    <mergeCell ref="D27:E27"/>
    <mergeCell ref="F27:G27"/>
    <mergeCell ref="H27:I27"/>
    <mergeCell ref="J27:K27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  <mergeCell ref="J31:K31"/>
    <mergeCell ref="D36:E36"/>
    <mergeCell ref="F36:G36"/>
    <mergeCell ref="H36:I36"/>
    <mergeCell ref="J36:K36"/>
    <mergeCell ref="D37:E37"/>
    <mergeCell ref="F37:G37"/>
    <mergeCell ref="H37:I37"/>
    <mergeCell ref="J37:K37"/>
    <mergeCell ref="D34:E34"/>
    <mergeCell ref="F34:G34"/>
    <mergeCell ref="H34:I34"/>
    <mergeCell ref="J34:K34"/>
    <mergeCell ref="D35:E35"/>
    <mergeCell ref="F35:G35"/>
    <mergeCell ref="H35:I35"/>
    <mergeCell ref="J35:K35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</mergeCells>
  <phoneticPr fontId="1"/>
  <conditionalFormatting sqref="B25">
    <cfRule type="expression" dxfId="8" priority="1">
      <formula>IF(#REF!=1,TRUE,)</formula>
    </cfRule>
  </conditionalFormatting>
  <pageMargins left="0.31" right="0.19685039370078741" top="0.39370078740157483" bottom="0.27559055118110237" header="0.31496062992125984" footer="0.19685039370078741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0D55-CBF7-4110-A612-1F653AFAAC1E}">
  <sheetPr codeName="Sheet1">
    <pageSetUpPr fitToPage="1"/>
  </sheetPr>
  <dimension ref="A1:N51"/>
  <sheetViews>
    <sheetView zoomScaleNormal="100" workbookViewId="0">
      <selection activeCell="A22" sqref="A22"/>
    </sheetView>
  </sheetViews>
  <sheetFormatPr defaultRowHeight="18" customHeight="1"/>
  <cols>
    <col min="1" max="2" width="9.25" style="18" customWidth="1"/>
    <col min="3" max="3" width="6" style="18" customWidth="1"/>
    <col min="4" max="4" width="12.875" style="17" customWidth="1"/>
    <col min="5" max="5" width="8.125" style="18" bestFit="1" customWidth="1"/>
    <col min="6" max="6" width="12.875" style="17" customWidth="1"/>
    <col min="7" max="7" width="9.25" style="17" customWidth="1"/>
    <col min="8" max="8" width="6.75" style="17" customWidth="1"/>
    <col min="9" max="9" width="16.625" style="17" customWidth="1"/>
    <col min="10" max="10" width="4.625" style="17" hidden="1" customWidth="1"/>
    <col min="11" max="11" width="15.625" style="17" hidden="1" customWidth="1"/>
    <col min="12" max="12" width="10.625" style="17" hidden="1" customWidth="1"/>
    <col min="13" max="13" width="10.5" style="17" hidden="1" customWidth="1"/>
    <col min="14" max="14" width="9" style="17" hidden="1" customWidth="1"/>
    <col min="15" max="245" width="9" style="17"/>
    <col min="246" max="248" width="4.25" style="17" customWidth="1"/>
    <col min="249" max="249" width="9" style="17"/>
    <col min="250" max="250" width="9" style="17" customWidth="1"/>
    <col min="251" max="251" width="9" style="17"/>
    <col min="252" max="252" width="10.375" style="17" customWidth="1"/>
    <col min="253" max="253" width="7.375" style="17" customWidth="1"/>
    <col min="254" max="254" width="5.125" style="17" customWidth="1"/>
    <col min="255" max="255" width="9" style="17"/>
    <col min="256" max="256" width="9.875" style="17" customWidth="1"/>
    <col min="257" max="501" width="9" style="17"/>
    <col min="502" max="504" width="4.25" style="17" customWidth="1"/>
    <col min="505" max="505" width="9" style="17"/>
    <col min="506" max="506" width="9" style="17" customWidth="1"/>
    <col min="507" max="507" width="9" style="17"/>
    <col min="508" max="508" width="10.375" style="17" customWidth="1"/>
    <col min="509" max="509" width="7.375" style="17" customWidth="1"/>
    <col min="510" max="510" width="5.125" style="17" customWidth="1"/>
    <col min="511" max="511" width="9" style="17"/>
    <col min="512" max="512" width="9.875" style="17" customWidth="1"/>
    <col min="513" max="757" width="9" style="17"/>
    <col min="758" max="760" width="4.25" style="17" customWidth="1"/>
    <col min="761" max="761" width="9" style="17"/>
    <col min="762" max="762" width="9" style="17" customWidth="1"/>
    <col min="763" max="763" width="9" style="17"/>
    <col min="764" max="764" width="10.375" style="17" customWidth="1"/>
    <col min="765" max="765" width="7.375" style="17" customWidth="1"/>
    <col min="766" max="766" width="5.125" style="17" customWidth="1"/>
    <col min="767" max="767" width="9" style="17"/>
    <col min="768" max="768" width="9.875" style="17" customWidth="1"/>
    <col min="769" max="1013" width="9" style="17"/>
    <col min="1014" max="1016" width="4.25" style="17" customWidth="1"/>
    <col min="1017" max="1017" width="9" style="17"/>
    <col min="1018" max="1018" width="9" style="17" customWidth="1"/>
    <col min="1019" max="1019" width="9" style="17"/>
    <col min="1020" max="1020" width="10.375" style="17" customWidth="1"/>
    <col min="1021" max="1021" width="7.375" style="17" customWidth="1"/>
    <col min="1022" max="1022" width="5.125" style="17" customWidth="1"/>
    <col min="1023" max="1023" width="9" style="17"/>
    <col min="1024" max="1024" width="9.875" style="17" customWidth="1"/>
    <col min="1025" max="1269" width="9" style="17"/>
    <col min="1270" max="1272" width="4.25" style="17" customWidth="1"/>
    <col min="1273" max="1273" width="9" style="17"/>
    <col min="1274" max="1274" width="9" style="17" customWidth="1"/>
    <col min="1275" max="1275" width="9" style="17"/>
    <col min="1276" max="1276" width="10.375" style="17" customWidth="1"/>
    <col min="1277" max="1277" width="7.375" style="17" customWidth="1"/>
    <col min="1278" max="1278" width="5.125" style="17" customWidth="1"/>
    <col min="1279" max="1279" width="9" style="17"/>
    <col min="1280" max="1280" width="9.875" style="17" customWidth="1"/>
    <col min="1281" max="1525" width="9" style="17"/>
    <col min="1526" max="1528" width="4.25" style="17" customWidth="1"/>
    <col min="1529" max="1529" width="9" style="17"/>
    <col min="1530" max="1530" width="9" style="17" customWidth="1"/>
    <col min="1531" max="1531" width="9" style="17"/>
    <col min="1532" max="1532" width="10.375" style="17" customWidth="1"/>
    <col min="1533" max="1533" width="7.375" style="17" customWidth="1"/>
    <col min="1534" max="1534" width="5.125" style="17" customWidth="1"/>
    <col min="1535" max="1535" width="9" style="17"/>
    <col min="1536" max="1536" width="9.875" style="17" customWidth="1"/>
    <col min="1537" max="1781" width="9" style="17"/>
    <col min="1782" max="1784" width="4.25" style="17" customWidth="1"/>
    <col min="1785" max="1785" width="9" style="17"/>
    <col min="1786" max="1786" width="9" style="17" customWidth="1"/>
    <col min="1787" max="1787" width="9" style="17"/>
    <col min="1788" max="1788" width="10.375" style="17" customWidth="1"/>
    <col min="1789" max="1789" width="7.375" style="17" customWidth="1"/>
    <col min="1790" max="1790" width="5.125" style="17" customWidth="1"/>
    <col min="1791" max="1791" width="9" style="17"/>
    <col min="1792" max="1792" width="9.875" style="17" customWidth="1"/>
    <col min="1793" max="2037" width="9" style="17"/>
    <col min="2038" max="2040" width="4.25" style="17" customWidth="1"/>
    <col min="2041" max="2041" width="9" style="17"/>
    <col min="2042" max="2042" width="9" style="17" customWidth="1"/>
    <col min="2043" max="2043" width="9" style="17"/>
    <col min="2044" max="2044" width="10.375" style="17" customWidth="1"/>
    <col min="2045" max="2045" width="7.375" style="17" customWidth="1"/>
    <col min="2046" max="2046" width="5.125" style="17" customWidth="1"/>
    <col min="2047" max="2047" width="9" style="17"/>
    <col min="2048" max="2048" width="9.875" style="17" customWidth="1"/>
    <col min="2049" max="2293" width="9" style="17"/>
    <col min="2294" max="2296" width="4.25" style="17" customWidth="1"/>
    <col min="2297" max="2297" width="9" style="17"/>
    <col min="2298" max="2298" width="9" style="17" customWidth="1"/>
    <col min="2299" max="2299" width="9" style="17"/>
    <col min="2300" max="2300" width="10.375" style="17" customWidth="1"/>
    <col min="2301" max="2301" width="7.375" style="17" customWidth="1"/>
    <col min="2302" max="2302" width="5.125" style="17" customWidth="1"/>
    <col min="2303" max="2303" width="9" style="17"/>
    <col min="2304" max="2304" width="9.875" style="17" customWidth="1"/>
    <col min="2305" max="2549" width="9" style="17"/>
    <col min="2550" max="2552" width="4.25" style="17" customWidth="1"/>
    <col min="2553" max="2553" width="9" style="17"/>
    <col min="2554" max="2554" width="9" style="17" customWidth="1"/>
    <col min="2555" max="2555" width="9" style="17"/>
    <col min="2556" max="2556" width="10.375" style="17" customWidth="1"/>
    <col min="2557" max="2557" width="7.375" style="17" customWidth="1"/>
    <col min="2558" max="2558" width="5.125" style="17" customWidth="1"/>
    <col min="2559" max="2559" width="9" style="17"/>
    <col min="2560" max="2560" width="9.875" style="17" customWidth="1"/>
    <col min="2561" max="2805" width="9" style="17"/>
    <col min="2806" max="2808" width="4.25" style="17" customWidth="1"/>
    <col min="2809" max="2809" width="9" style="17"/>
    <col min="2810" max="2810" width="9" style="17" customWidth="1"/>
    <col min="2811" max="2811" width="9" style="17"/>
    <col min="2812" max="2812" width="10.375" style="17" customWidth="1"/>
    <col min="2813" max="2813" width="7.375" style="17" customWidth="1"/>
    <col min="2814" max="2814" width="5.125" style="17" customWidth="1"/>
    <col min="2815" max="2815" width="9" style="17"/>
    <col min="2816" max="2816" width="9.875" style="17" customWidth="1"/>
    <col min="2817" max="3061" width="9" style="17"/>
    <col min="3062" max="3064" width="4.25" style="17" customWidth="1"/>
    <col min="3065" max="3065" width="9" style="17"/>
    <col min="3066" max="3066" width="9" style="17" customWidth="1"/>
    <col min="3067" max="3067" width="9" style="17"/>
    <col min="3068" max="3068" width="10.375" style="17" customWidth="1"/>
    <col min="3069" max="3069" width="7.375" style="17" customWidth="1"/>
    <col min="3070" max="3070" width="5.125" style="17" customWidth="1"/>
    <col min="3071" max="3071" width="9" style="17"/>
    <col min="3072" max="3072" width="9.875" style="17" customWidth="1"/>
    <col min="3073" max="3317" width="9" style="17"/>
    <col min="3318" max="3320" width="4.25" style="17" customWidth="1"/>
    <col min="3321" max="3321" width="9" style="17"/>
    <col min="3322" max="3322" width="9" style="17" customWidth="1"/>
    <col min="3323" max="3323" width="9" style="17"/>
    <col min="3324" max="3324" width="10.375" style="17" customWidth="1"/>
    <col min="3325" max="3325" width="7.375" style="17" customWidth="1"/>
    <col min="3326" max="3326" width="5.125" style="17" customWidth="1"/>
    <col min="3327" max="3327" width="9" style="17"/>
    <col min="3328" max="3328" width="9.875" style="17" customWidth="1"/>
    <col min="3329" max="3573" width="9" style="17"/>
    <col min="3574" max="3576" width="4.25" style="17" customWidth="1"/>
    <col min="3577" max="3577" width="9" style="17"/>
    <col min="3578" max="3578" width="9" style="17" customWidth="1"/>
    <col min="3579" max="3579" width="9" style="17"/>
    <col min="3580" max="3580" width="10.375" style="17" customWidth="1"/>
    <col min="3581" max="3581" width="7.375" style="17" customWidth="1"/>
    <col min="3582" max="3582" width="5.125" style="17" customWidth="1"/>
    <col min="3583" max="3583" width="9" style="17"/>
    <col min="3584" max="3584" width="9.875" style="17" customWidth="1"/>
    <col min="3585" max="3829" width="9" style="17"/>
    <col min="3830" max="3832" width="4.25" style="17" customWidth="1"/>
    <col min="3833" max="3833" width="9" style="17"/>
    <col min="3834" max="3834" width="9" style="17" customWidth="1"/>
    <col min="3835" max="3835" width="9" style="17"/>
    <col min="3836" max="3836" width="10.375" style="17" customWidth="1"/>
    <col min="3837" max="3837" width="7.375" style="17" customWidth="1"/>
    <col min="3838" max="3838" width="5.125" style="17" customWidth="1"/>
    <col min="3839" max="3839" width="9" style="17"/>
    <col min="3840" max="3840" width="9.875" style="17" customWidth="1"/>
    <col min="3841" max="4085" width="9" style="17"/>
    <col min="4086" max="4088" width="4.25" style="17" customWidth="1"/>
    <col min="4089" max="4089" width="9" style="17"/>
    <col min="4090" max="4090" width="9" style="17" customWidth="1"/>
    <col min="4091" max="4091" width="9" style="17"/>
    <col min="4092" max="4092" width="10.375" style="17" customWidth="1"/>
    <col min="4093" max="4093" width="7.375" style="17" customWidth="1"/>
    <col min="4094" max="4094" width="5.125" style="17" customWidth="1"/>
    <col min="4095" max="4095" width="9" style="17"/>
    <col min="4096" max="4096" width="9.875" style="17" customWidth="1"/>
    <col min="4097" max="4341" width="9" style="17"/>
    <col min="4342" max="4344" width="4.25" style="17" customWidth="1"/>
    <col min="4345" max="4345" width="9" style="17"/>
    <col min="4346" max="4346" width="9" style="17" customWidth="1"/>
    <col min="4347" max="4347" width="9" style="17"/>
    <col min="4348" max="4348" width="10.375" style="17" customWidth="1"/>
    <col min="4349" max="4349" width="7.375" style="17" customWidth="1"/>
    <col min="4350" max="4350" width="5.125" style="17" customWidth="1"/>
    <col min="4351" max="4351" width="9" style="17"/>
    <col min="4352" max="4352" width="9.875" style="17" customWidth="1"/>
    <col min="4353" max="4597" width="9" style="17"/>
    <col min="4598" max="4600" width="4.25" style="17" customWidth="1"/>
    <col min="4601" max="4601" width="9" style="17"/>
    <col min="4602" max="4602" width="9" style="17" customWidth="1"/>
    <col min="4603" max="4603" width="9" style="17"/>
    <col min="4604" max="4604" width="10.375" style="17" customWidth="1"/>
    <col min="4605" max="4605" width="7.375" style="17" customWidth="1"/>
    <col min="4606" max="4606" width="5.125" style="17" customWidth="1"/>
    <col min="4607" max="4607" width="9" style="17"/>
    <col min="4608" max="4608" width="9.875" style="17" customWidth="1"/>
    <col min="4609" max="4853" width="9" style="17"/>
    <col min="4854" max="4856" width="4.25" style="17" customWidth="1"/>
    <col min="4857" max="4857" width="9" style="17"/>
    <col min="4858" max="4858" width="9" style="17" customWidth="1"/>
    <col min="4859" max="4859" width="9" style="17"/>
    <col min="4860" max="4860" width="10.375" style="17" customWidth="1"/>
    <col min="4861" max="4861" width="7.375" style="17" customWidth="1"/>
    <col min="4862" max="4862" width="5.125" style="17" customWidth="1"/>
    <col min="4863" max="4863" width="9" style="17"/>
    <col min="4864" max="4864" width="9.875" style="17" customWidth="1"/>
    <col min="4865" max="5109" width="9" style="17"/>
    <col min="5110" max="5112" width="4.25" style="17" customWidth="1"/>
    <col min="5113" max="5113" width="9" style="17"/>
    <col min="5114" max="5114" width="9" style="17" customWidth="1"/>
    <col min="5115" max="5115" width="9" style="17"/>
    <col min="5116" max="5116" width="10.375" style="17" customWidth="1"/>
    <col min="5117" max="5117" width="7.375" style="17" customWidth="1"/>
    <col min="5118" max="5118" width="5.125" style="17" customWidth="1"/>
    <col min="5119" max="5119" width="9" style="17"/>
    <col min="5120" max="5120" width="9.875" style="17" customWidth="1"/>
    <col min="5121" max="5365" width="9" style="17"/>
    <col min="5366" max="5368" width="4.25" style="17" customWidth="1"/>
    <col min="5369" max="5369" width="9" style="17"/>
    <col min="5370" max="5370" width="9" style="17" customWidth="1"/>
    <col min="5371" max="5371" width="9" style="17"/>
    <col min="5372" max="5372" width="10.375" style="17" customWidth="1"/>
    <col min="5373" max="5373" width="7.375" style="17" customWidth="1"/>
    <col min="5374" max="5374" width="5.125" style="17" customWidth="1"/>
    <col min="5375" max="5375" width="9" style="17"/>
    <col min="5376" max="5376" width="9.875" style="17" customWidth="1"/>
    <col min="5377" max="5621" width="9" style="17"/>
    <col min="5622" max="5624" width="4.25" style="17" customWidth="1"/>
    <col min="5625" max="5625" width="9" style="17"/>
    <col min="5626" max="5626" width="9" style="17" customWidth="1"/>
    <col min="5627" max="5627" width="9" style="17"/>
    <col min="5628" max="5628" width="10.375" style="17" customWidth="1"/>
    <col min="5629" max="5629" width="7.375" style="17" customWidth="1"/>
    <col min="5630" max="5630" width="5.125" style="17" customWidth="1"/>
    <col min="5631" max="5631" width="9" style="17"/>
    <col min="5632" max="5632" width="9.875" style="17" customWidth="1"/>
    <col min="5633" max="5877" width="9" style="17"/>
    <col min="5878" max="5880" width="4.25" style="17" customWidth="1"/>
    <col min="5881" max="5881" width="9" style="17"/>
    <col min="5882" max="5882" width="9" style="17" customWidth="1"/>
    <col min="5883" max="5883" width="9" style="17"/>
    <col min="5884" max="5884" width="10.375" style="17" customWidth="1"/>
    <col min="5885" max="5885" width="7.375" style="17" customWidth="1"/>
    <col min="5886" max="5886" width="5.125" style="17" customWidth="1"/>
    <col min="5887" max="5887" width="9" style="17"/>
    <col min="5888" max="5888" width="9.875" style="17" customWidth="1"/>
    <col min="5889" max="6133" width="9" style="17"/>
    <col min="6134" max="6136" width="4.25" style="17" customWidth="1"/>
    <col min="6137" max="6137" width="9" style="17"/>
    <col min="6138" max="6138" width="9" style="17" customWidth="1"/>
    <col min="6139" max="6139" width="9" style="17"/>
    <col min="6140" max="6140" width="10.375" style="17" customWidth="1"/>
    <col min="6141" max="6141" width="7.375" style="17" customWidth="1"/>
    <col min="6142" max="6142" width="5.125" style="17" customWidth="1"/>
    <col min="6143" max="6143" width="9" style="17"/>
    <col min="6144" max="6144" width="9.875" style="17" customWidth="1"/>
    <col min="6145" max="6389" width="9" style="17"/>
    <col min="6390" max="6392" width="4.25" style="17" customWidth="1"/>
    <col min="6393" max="6393" width="9" style="17"/>
    <col min="6394" max="6394" width="9" style="17" customWidth="1"/>
    <col min="6395" max="6395" width="9" style="17"/>
    <col min="6396" max="6396" width="10.375" style="17" customWidth="1"/>
    <col min="6397" max="6397" width="7.375" style="17" customWidth="1"/>
    <col min="6398" max="6398" width="5.125" style="17" customWidth="1"/>
    <col min="6399" max="6399" width="9" style="17"/>
    <col min="6400" max="6400" width="9.875" style="17" customWidth="1"/>
    <col min="6401" max="6645" width="9" style="17"/>
    <col min="6646" max="6648" width="4.25" style="17" customWidth="1"/>
    <col min="6649" max="6649" width="9" style="17"/>
    <col min="6650" max="6650" width="9" style="17" customWidth="1"/>
    <col min="6651" max="6651" width="9" style="17"/>
    <col min="6652" max="6652" width="10.375" style="17" customWidth="1"/>
    <col min="6653" max="6653" width="7.375" style="17" customWidth="1"/>
    <col min="6654" max="6654" width="5.125" style="17" customWidth="1"/>
    <col min="6655" max="6655" width="9" style="17"/>
    <col min="6656" max="6656" width="9.875" style="17" customWidth="1"/>
    <col min="6657" max="6901" width="9" style="17"/>
    <col min="6902" max="6904" width="4.25" style="17" customWidth="1"/>
    <col min="6905" max="6905" width="9" style="17"/>
    <col min="6906" max="6906" width="9" style="17" customWidth="1"/>
    <col min="6907" max="6907" width="9" style="17"/>
    <col min="6908" max="6908" width="10.375" style="17" customWidth="1"/>
    <col min="6909" max="6909" width="7.375" style="17" customWidth="1"/>
    <col min="6910" max="6910" width="5.125" style="17" customWidth="1"/>
    <col min="6911" max="6911" width="9" style="17"/>
    <col min="6912" max="6912" width="9.875" style="17" customWidth="1"/>
    <col min="6913" max="7157" width="9" style="17"/>
    <col min="7158" max="7160" width="4.25" style="17" customWidth="1"/>
    <col min="7161" max="7161" width="9" style="17"/>
    <col min="7162" max="7162" width="9" style="17" customWidth="1"/>
    <col min="7163" max="7163" width="9" style="17"/>
    <col min="7164" max="7164" width="10.375" style="17" customWidth="1"/>
    <col min="7165" max="7165" width="7.375" style="17" customWidth="1"/>
    <col min="7166" max="7166" width="5.125" style="17" customWidth="1"/>
    <col min="7167" max="7167" width="9" style="17"/>
    <col min="7168" max="7168" width="9.875" style="17" customWidth="1"/>
    <col min="7169" max="7413" width="9" style="17"/>
    <col min="7414" max="7416" width="4.25" style="17" customWidth="1"/>
    <col min="7417" max="7417" width="9" style="17"/>
    <col min="7418" max="7418" width="9" style="17" customWidth="1"/>
    <col min="7419" max="7419" width="9" style="17"/>
    <col min="7420" max="7420" width="10.375" style="17" customWidth="1"/>
    <col min="7421" max="7421" width="7.375" style="17" customWidth="1"/>
    <col min="7422" max="7422" width="5.125" style="17" customWidth="1"/>
    <col min="7423" max="7423" width="9" style="17"/>
    <col min="7424" max="7424" width="9.875" style="17" customWidth="1"/>
    <col min="7425" max="7669" width="9" style="17"/>
    <col min="7670" max="7672" width="4.25" style="17" customWidth="1"/>
    <col min="7673" max="7673" width="9" style="17"/>
    <col min="7674" max="7674" width="9" style="17" customWidth="1"/>
    <col min="7675" max="7675" width="9" style="17"/>
    <col min="7676" max="7676" width="10.375" style="17" customWidth="1"/>
    <col min="7677" max="7677" width="7.375" style="17" customWidth="1"/>
    <col min="7678" max="7678" width="5.125" style="17" customWidth="1"/>
    <col min="7679" max="7679" width="9" style="17"/>
    <col min="7680" max="7680" width="9.875" style="17" customWidth="1"/>
    <col min="7681" max="7925" width="9" style="17"/>
    <col min="7926" max="7928" width="4.25" style="17" customWidth="1"/>
    <col min="7929" max="7929" width="9" style="17"/>
    <col min="7930" max="7930" width="9" style="17" customWidth="1"/>
    <col min="7931" max="7931" width="9" style="17"/>
    <col min="7932" max="7932" width="10.375" style="17" customWidth="1"/>
    <col min="7933" max="7933" width="7.375" style="17" customWidth="1"/>
    <col min="7934" max="7934" width="5.125" style="17" customWidth="1"/>
    <col min="7935" max="7935" width="9" style="17"/>
    <col min="7936" max="7936" width="9.875" style="17" customWidth="1"/>
    <col min="7937" max="8181" width="9" style="17"/>
    <col min="8182" max="8184" width="4.25" style="17" customWidth="1"/>
    <col min="8185" max="8185" width="9" style="17"/>
    <col min="8186" max="8186" width="9" style="17" customWidth="1"/>
    <col min="8187" max="8187" width="9" style="17"/>
    <col min="8188" max="8188" width="10.375" style="17" customWidth="1"/>
    <col min="8189" max="8189" width="7.375" style="17" customWidth="1"/>
    <col min="8190" max="8190" width="5.125" style="17" customWidth="1"/>
    <col min="8191" max="8191" width="9" style="17"/>
    <col min="8192" max="8192" width="9.875" style="17" customWidth="1"/>
    <col min="8193" max="8437" width="9" style="17"/>
    <col min="8438" max="8440" width="4.25" style="17" customWidth="1"/>
    <col min="8441" max="8441" width="9" style="17"/>
    <col min="8442" max="8442" width="9" style="17" customWidth="1"/>
    <col min="8443" max="8443" width="9" style="17"/>
    <col min="8444" max="8444" width="10.375" style="17" customWidth="1"/>
    <col min="8445" max="8445" width="7.375" style="17" customWidth="1"/>
    <col min="8446" max="8446" width="5.125" style="17" customWidth="1"/>
    <col min="8447" max="8447" width="9" style="17"/>
    <col min="8448" max="8448" width="9.875" style="17" customWidth="1"/>
    <col min="8449" max="8693" width="9" style="17"/>
    <col min="8694" max="8696" width="4.25" style="17" customWidth="1"/>
    <col min="8697" max="8697" width="9" style="17"/>
    <col min="8698" max="8698" width="9" style="17" customWidth="1"/>
    <col min="8699" max="8699" width="9" style="17"/>
    <col min="8700" max="8700" width="10.375" style="17" customWidth="1"/>
    <col min="8701" max="8701" width="7.375" style="17" customWidth="1"/>
    <col min="8702" max="8702" width="5.125" style="17" customWidth="1"/>
    <col min="8703" max="8703" width="9" style="17"/>
    <col min="8704" max="8704" width="9.875" style="17" customWidth="1"/>
    <col min="8705" max="8949" width="9" style="17"/>
    <col min="8950" max="8952" width="4.25" style="17" customWidth="1"/>
    <col min="8953" max="8953" width="9" style="17"/>
    <col min="8954" max="8954" width="9" style="17" customWidth="1"/>
    <col min="8955" max="8955" width="9" style="17"/>
    <col min="8956" max="8956" width="10.375" style="17" customWidth="1"/>
    <col min="8957" max="8957" width="7.375" style="17" customWidth="1"/>
    <col min="8958" max="8958" width="5.125" style="17" customWidth="1"/>
    <col min="8959" max="8959" width="9" style="17"/>
    <col min="8960" max="8960" width="9.875" style="17" customWidth="1"/>
    <col min="8961" max="9205" width="9" style="17"/>
    <col min="9206" max="9208" width="4.25" style="17" customWidth="1"/>
    <col min="9209" max="9209" width="9" style="17"/>
    <col min="9210" max="9210" width="9" style="17" customWidth="1"/>
    <col min="9211" max="9211" width="9" style="17"/>
    <col min="9212" max="9212" width="10.375" style="17" customWidth="1"/>
    <col min="9213" max="9213" width="7.375" style="17" customWidth="1"/>
    <col min="9214" max="9214" width="5.125" style="17" customWidth="1"/>
    <col min="9215" max="9215" width="9" style="17"/>
    <col min="9216" max="9216" width="9.875" style="17" customWidth="1"/>
    <col min="9217" max="9461" width="9" style="17"/>
    <col min="9462" max="9464" width="4.25" style="17" customWidth="1"/>
    <col min="9465" max="9465" width="9" style="17"/>
    <col min="9466" max="9466" width="9" style="17" customWidth="1"/>
    <col min="9467" max="9467" width="9" style="17"/>
    <col min="9468" max="9468" width="10.375" style="17" customWidth="1"/>
    <col min="9469" max="9469" width="7.375" style="17" customWidth="1"/>
    <col min="9470" max="9470" width="5.125" style="17" customWidth="1"/>
    <col min="9471" max="9471" width="9" style="17"/>
    <col min="9472" max="9472" width="9.875" style="17" customWidth="1"/>
    <col min="9473" max="9717" width="9" style="17"/>
    <col min="9718" max="9720" width="4.25" style="17" customWidth="1"/>
    <col min="9721" max="9721" width="9" style="17"/>
    <col min="9722" max="9722" width="9" style="17" customWidth="1"/>
    <col min="9723" max="9723" width="9" style="17"/>
    <col min="9724" max="9724" width="10.375" style="17" customWidth="1"/>
    <col min="9725" max="9725" width="7.375" style="17" customWidth="1"/>
    <col min="9726" max="9726" width="5.125" style="17" customWidth="1"/>
    <col min="9727" max="9727" width="9" style="17"/>
    <col min="9728" max="9728" width="9.875" style="17" customWidth="1"/>
    <col min="9729" max="9973" width="9" style="17"/>
    <col min="9974" max="9976" width="4.25" style="17" customWidth="1"/>
    <col min="9977" max="9977" width="9" style="17"/>
    <col min="9978" max="9978" width="9" style="17" customWidth="1"/>
    <col min="9979" max="9979" width="9" style="17"/>
    <col min="9980" max="9980" width="10.375" style="17" customWidth="1"/>
    <col min="9981" max="9981" width="7.375" style="17" customWidth="1"/>
    <col min="9982" max="9982" width="5.125" style="17" customWidth="1"/>
    <col min="9983" max="9983" width="9" style="17"/>
    <col min="9984" max="9984" width="9.875" style="17" customWidth="1"/>
    <col min="9985" max="10229" width="9" style="17"/>
    <col min="10230" max="10232" width="4.25" style="17" customWidth="1"/>
    <col min="10233" max="10233" width="9" style="17"/>
    <col min="10234" max="10234" width="9" style="17" customWidth="1"/>
    <col min="10235" max="10235" width="9" style="17"/>
    <col min="10236" max="10236" width="10.375" style="17" customWidth="1"/>
    <col min="10237" max="10237" width="7.375" style="17" customWidth="1"/>
    <col min="10238" max="10238" width="5.125" style="17" customWidth="1"/>
    <col min="10239" max="10239" width="9" style="17"/>
    <col min="10240" max="10240" width="9.875" style="17" customWidth="1"/>
    <col min="10241" max="10485" width="9" style="17"/>
    <col min="10486" max="10488" width="4.25" style="17" customWidth="1"/>
    <col min="10489" max="10489" width="9" style="17"/>
    <col min="10490" max="10490" width="9" style="17" customWidth="1"/>
    <col min="10491" max="10491" width="9" style="17"/>
    <col min="10492" max="10492" width="10.375" style="17" customWidth="1"/>
    <col min="10493" max="10493" width="7.375" style="17" customWidth="1"/>
    <col min="10494" max="10494" width="5.125" style="17" customWidth="1"/>
    <col min="10495" max="10495" width="9" style="17"/>
    <col min="10496" max="10496" width="9.875" style="17" customWidth="1"/>
    <col min="10497" max="10741" width="9" style="17"/>
    <col min="10742" max="10744" width="4.25" style="17" customWidth="1"/>
    <col min="10745" max="10745" width="9" style="17"/>
    <col min="10746" max="10746" width="9" style="17" customWidth="1"/>
    <col min="10747" max="10747" width="9" style="17"/>
    <col min="10748" max="10748" width="10.375" style="17" customWidth="1"/>
    <col min="10749" max="10749" width="7.375" style="17" customWidth="1"/>
    <col min="10750" max="10750" width="5.125" style="17" customWidth="1"/>
    <col min="10751" max="10751" width="9" style="17"/>
    <col min="10752" max="10752" width="9.875" style="17" customWidth="1"/>
    <col min="10753" max="10997" width="9" style="17"/>
    <col min="10998" max="11000" width="4.25" style="17" customWidth="1"/>
    <col min="11001" max="11001" width="9" style="17"/>
    <col min="11002" max="11002" width="9" style="17" customWidth="1"/>
    <col min="11003" max="11003" width="9" style="17"/>
    <col min="11004" max="11004" width="10.375" style="17" customWidth="1"/>
    <col min="11005" max="11005" width="7.375" style="17" customWidth="1"/>
    <col min="11006" max="11006" width="5.125" style="17" customWidth="1"/>
    <col min="11007" max="11007" width="9" style="17"/>
    <col min="11008" max="11008" width="9.875" style="17" customWidth="1"/>
    <col min="11009" max="11253" width="9" style="17"/>
    <col min="11254" max="11256" width="4.25" style="17" customWidth="1"/>
    <col min="11257" max="11257" width="9" style="17"/>
    <col min="11258" max="11258" width="9" style="17" customWidth="1"/>
    <col min="11259" max="11259" width="9" style="17"/>
    <col min="11260" max="11260" width="10.375" style="17" customWidth="1"/>
    <col min="11261" max="11261" width="7.375" style="17" customWidth="1"/>
    <col min="11262" max="11262" width="5.125" style="17" customWidth="1"/>
    <col min="11263" max="11263" width="9" style="17"/>
    <col min="11264" max="11264" width="9.875" style="17" customWidth="1"/>
    <col min="11265" max="11509" width="9" style="17"/>
    <col min="11510" max="11512" width="4.25" style="17" customWidth="1"/>
    <col min="11513" max="11513" width="9" style="17"/>
    <col min="11514" max="11514" width="9" style="17" customWidth="1"/>
    <col min="11515" max="11515" width="9" style="17"/>
    <col min="11516" max="11516" width="10.375" style="17" customWidth="1"/>
    <col min="11517" max="11517" width="7.375" style="17" customWidth="1"/>
    <col min="11518" max="11518" width="5.125" style="17" customWidth="1"/>
    <col min="11519" max="11519" width="9" style="17"/>
    <col min="11520" max="11520" width="9.875" style="17" customWidth="1"/>
    <col min="11521" max="11765" width="9" style="17"/>
    <col min="11766" max="11768" width="4.25" style="17" customWidth="1"/>
    <col min="11769" max="11769" width="9" style="17"/>
    <col min="11770" max="11770" width="9" style="17" customWidth="1"/>
    <col min="11771" max="11771" width="9" style="17"/>
    <col min="11772" max="11772" width="10.375" style="17" customWidth="1"/>
    <col min="11773" max="11773" width="7.375" style="17" customWidth="1"/>
    <col min="11774" max="11774" width="5.125" style="17" customWidth="1"/>
    <col min="11775" max="11775" width="9" style="17"/>
    <col min="11776" max="11776" width="9.875" style="17" customWidth="1"/>
    <col min="11777" max="12021" width="9" style="17"/>
    <col min="12022" max="12024" width="4.25" style="17" customWidth="1"/>
    <col min="12025" max="12025" width="9" style="17"/>
    <col min="12026" max="12026" width="9" style="17" customWidth="1"/>
    <col min="12027" max="12027" width="9" style="17"/>
    <col min="12028" max="12028" width="10.375" style="17" customWidth="1"/>
    <col min="12029" max="12029" width="7.375" style="17" customWidth="1"/>
    <col min="12030" max="12030" width="5.125" style="17" customWidth="1"/>
    <col min="12031" max="12031" width="9" style="17"/>
    <col min="12032" max="12032" width="9.875" style="17" customWidth="1"/>
    <col min="12033" max="12277" width="9" style="17"/>
    <col min="12278" max="12280" width="4.25" style="17" customWidth="1"/>
    <col min="12281" max="12281" width="9" style="17"/>
    <col min="12282" max="12282" width="9" style="17" customWidth="1"/>
    <col min="12283" max="12283" width="9" style="17"/>
    <col min="12284" max="12284" width="10.375" style="17" customWidth="1"/>
    <col min="12285" max="12285" width="7.375" style="17" customWidth="1"/>
    <col min="12286" max="12286" width="5.125" style="17" customWidth="1"/>
    <col min="12287" max="12287" width="9" style="17"/>
    <col min="12288" max="12288" width="9.875" style="17" customWidth="1"/>
    <col min="12289" max="12533" width="9" style="17"/>
    <col min="12534" max="12536" width="4.25" style="17" customWidth="1"/>
    <col min="12537" max="12537" width="9" style="17"/>
    <col min="12538" max="12538" width="9" style="17" customWidth="1"/>
    <col min="12539" max="12539" width="9" style="17"/>
    <col min="12540" max="12540" width="10.375" style="17" customWidth="1"/>
    <col min="12541" max="12541" width="7.375" style="17" customWidth="1"/>
    <col min="12542" max="12542" width="5.125" style="17" customWidth="1"/>
    <col min="12543" max="12543" width="9" style="17"/>
    <col min="12544" max="12544" width="9.875" style="17" customWidth="1"/>
    <col min="12545" max="12789" width="9" style="17"/>
    <col min="12790" max="12792" width="4.25" style="17" customWidth="1"/>
    <col min="12793" max="12793" width="9" style="17"/>
    <col min="12794" max="12794" width="9" style="17" customWidth="1"/>
    <col min="12795" max="12795" width="9" style="17"/>
    <col min="12796" max="12796" width="10.375" style="17" customWidth="1"/>
    <col min="12797" max="12797" width="7.375" style="17" customWidth="1"/>
    <col min="12798" max="12798" width="5.125" style="17" customWidth="1"/>
    <col min="12799" max="12799" width="9" style="17"/>
    <col min="12800" max="12800" width="9.875" style="17" customWidth="1"/>
    <col min="12801" max="13045" width="9" style="17"/>
    <col min="13046" max="13048" width="4.25" style="17" customWidth="1"/>
    <col min="13049" max="13049" width="9" style="17"/>
    <col min="13050" max="13050" width="9" style="17" customWidth="1"/>
    <col min="13051" max="13051" width="9" style="17"/>
    <col min="13052" max="13052" width="10.375" style="17" customWidth="1"/>
    <col min="13053" max="13053" width="7.375" style="17" customWidth="1"/>
    <col min="13054" max="13054" width="5.125" style="17" customWidth="1"/>
    <col min="13055" max="13055" width="9" style="17"/>
    <col min="13056" max="13056" width="9.875" style="17" customWidth="1"/>
    <col min="13057" max="13301" width="9" style="17"/>
    <col min="13302" max="13304" width="4.25" style="17" customWidth="1"/>
    <col min="13305" max="13305" width="9" style="17"/>
    <col min="13306" max="13306" width="9" style="17" customWidth="1"/>
    <col min="13307" max="13307" width="9" style="17"/>
    <col min="13308" max="13308" width="10.375" style="17" customWidth="1"/>
    <col min="13309" max="13309" width="7.375" style="17" customWidth="1"/>
    <col min="13310" max="13310" width="5.125" style="17" customWidth="1"/>
    <col min="13311" max="13311" width="9" style="17"/>
    <col min="13312" max="13312" width="9.875" style="17" customWidth="1"/>
    <col min="13313" max="13557" width="9" style="17"/>
    <col min="13558" max="13560" width="4.25" style="17" customWidth="1"/>
    <col min="13561" max="13561" width="9" style="17"/>
    <col min="13562" max="13562" width="9" style="17" customWidth="1"/>
    <col min="13563" max="13563" width="9" style="17"/>
    <col min="13564" max="13564" width="10.375" style="17" customWidth="1"/>
    <col min="13565" max="13565" width="7.375" style="17" customWidth="1"/>
    <col min="13566" max="13566" width="5.125" style="17" customWidth="1"/>
    <col min="13567" max="13567" width="9" style="17"/>
    <col min="13568" max="13568" width="9.875" style="17" customWidth="1"/>
    <col min="13569" max="13813" width="9" style="17"/>
    <col min="13814" max="13816" width="4.25" style="17" customWidth="1"/>
    <col min="13817" max="13817" width="9" style="17"/>
    <col min="13818" max="13818" width="9" style="17" customWidth="1"/>
    <col min="13819" max="13819" width="9" style="17"/>
    <col min="13820" max="13820" width="10.375" style="17" customWidth="1"/>
    <col min="13821" max="13821" width="7.375" style="17" customWidth="1"/>
    <col min="13822" max="13822" width="5.125" style="17" customWidth="1"/>
    <col min="13823" max="13823" width="9" style="17"/>
    <col min="13824" max="13824" width="9.875" style="17" customWidth="1"/>
    <col min="13825" max="14069" width="9" style="17"/>
    <col min="14070" max="14072" width="4.25" style="17" customWidth="1"/>
    <col min="14073" max="14073" width="9" style="17"/>
    <col min="14074" max="14074" width="9" style="17" customWidth="1"/>
    <col min="14075" max="14075" width="9" style="17"/>
    <col min="14076" max="14076" width="10.375" style="17" customWidth="1"/>
    <col min="14077" max="14077" width="7.375" style="17" customWidth="1"/>
    <col min="14078" max="14078" width="5.125" style="17" customWidth="1"/>
    <col min="14079" max="14079" width="9" style="17"/>
    <col min="14080" max="14080" width="9.875" style="17" customWidth="1"/>
    <col min="14081" max="14325" width="9" style="17"/>
    <col min="14326" max="14328" width="4.25" style="17" customWidth="1"/>
    <col min="14329" max="14329" width="9" style="17"/>
    <col min="14330" max="14330" width="9" style="17" customWidth="1"/>
    <col min="14331" max="14331" width="9" style="17"/>
    <col min="14332" max="14332" width="10.375" style="17" customWidth="1"/>
    <col min="14333" max="14333" width="7.375" style="17" customWidth="1"/>
    <col min="14334" max="14334" width="5.125" style="17" customWidth="1"/>
    <col min="14335" max="14335" width="9" style="17"/>
    <col min="14336" max="14336" width="9.875" style="17" customWidth="1"/>
    <col min="14337" max="14581" width="9" style="17"/>
    <col min="14582" max="14584" width="4.25" style="17" customWidth="1"/>
    <col min="14585" max="14585" width="9" style="17"/>
    <col min="14586" max="14586" width="9" style="17" customWidth="1"/>
    <col min="14587" max="14587" width="9" style="17"/>
    <col min="14588" max="14588" width="10.375" style="17" customWidth="1"/>
    <col min="14589" max="14589" width="7.375" style="17" customWidth="1"/>
    <col min="14590" max="14590" width="5.125" style="17" customWidth="1"/>
    <col min="14591" max="14591" width="9" style="17"/>
    <col min="14592" max="14592" width="9.875" style="17" customWidth="1"/>
    <col min="14593" max="14837" width="9" style="17"/>
    <col min="14838" max="14840" width="4.25" style="17" customWidth="1"/>
    <col min="14841" max="14841" width="9" style="17"/>
    <col min="14842" max="14842" width="9" style="17" customWidth="1"/>
    <col min="14843" max="14843" width="9" style="17"/>
    <col min="14844" max="14844" width="10.375" style="17" customWidth="1"/>
    <col min="14845" max="14845" width="7.375" style="17" customWidth="1"/>
    <col min="14846" max="14846" width="5.125" style="17" customWidth="1"/>
    <col min="14847" max="14847" width="9" style="17"/>
    <col min="14848" max="14848" width="9.875" style="17" customWidth="1"/>
    <col min="14849" max="15093" width="9" style="17"/>
    <col min="15094" max="15096" width="4.25" style="17" customWidth="1"/>
    <col min="15097" max="15097" width="9" style="17"/>
    <col min="15098" max="15098" width="9" style="17" customWidth="1"/>
    <col min="15099" max="15099" width="9" style="17"/>
    <col min="15100" max="15100" width="10.375" style="17" customWidth="1"/>
    <col min="15101" max="15101" width="7.375" style="17" customWidth="1"/>
    <col min="15102" max="15102" width="5.125" style="17" customWidth="1"/>
    <col min="15103" max="15103" width="9" style="17"/>
    <col min="15104" max="15104" width="9.875" style="17" customWidth="1"/>
    <col min="15105" max="15349" width="9" style="17"/>
    <col min="15350" max="15352" width="4.25" style="17" customWidth="1"/>
    <col min="15353" max="15353" width="9" style="17"/>
    <col min="15354" max="15354" width="9" style="17" customWidth="1"/>
    <col min="15355" max="15355" width="9" style="17"/>
    <col min="15356" max="15356" width="10.375" style="17" customWidth="1"/>
    <col min="15357" max="15357" width="7.375" style="17" customWidth="1"/>
    <col min="15358" max="15358" width="5.125" style="17" customWidth="1"/>
    <col min="15359" max="15359" width="9" style="17"/>
    <col min="15360" max="15360" width="9.875" style="17" customWidth="1"/>
    <col min="15361" max="15605" width="9" style="17"/>
    <col min="15606" max="15608" width="4.25" style="17" customWidth="1"/>
    <col min="15609" max="15609" width="9" style="17"/>
    <col min="15610" max="15610" width="9" style="17" customWidth="1"/>
    <col min="15611" max="15611" width="9" style="17"/>
    <col min="15612" max="15612" width="10.375" style="17" customWidth="1"/>
    <col min="15613" max="15613" width="7.375" style="17" customWidth="1"/>
    <col min="15614" max="15614" width="5.125" style="17" customWidth="1"/>
    <col min="15615" max="15615" width="9" style="17"/>
    <col min="15616" max="15616" width="9.875" style="17" customWidth="1"/>
    <col min="15617" max="15861" width="9" style="17"/>
    <col min="15862" max="15864" width="4.25" style="17" customWidth="1"/>
    <col min="15865" max="15865" width="9" style="17"/>
    <col min="15866" max="15866" width="9" style="17" customWidth="1"/>
    <col min="15867" max="15867" width="9" style="17"/>
    <col min="15868" max="15868" width="10.375" style="17" customWidth="1"/>
    <col min="15869" max="15869" width="7.375" style="17" customWidth="1"/>
    <col min="15870" max="15870" width="5.125" style="17" customWidth="1"/>
    <col min="15871" max="15871" width="9" style="17"/>
    <col min="15872" max="15872" width="9.875" style="17" customWidth="1"/>
    <col min="15873" max="16117" width="9" style="17"/>
    <col min="16118" max="16120" width="4.25" style="17" customWidth="1"/>
    <col min="16121" max="16121" width="9" style="17"/>
    <col min="16122" max="16122" width="9" style="17" customWidth="1"/>
    <col min="16123" max="16123" width="9" style="17"/>
    <col min="16124" max="16124" width="10.375" style="17" customWidth="1"/>
    <col min="16125" max="16125" width="7.375" style="17" customWidth="1"/>
    <col min="16126" max="16126" width="5.125" style="17" customWidth="1"/>
    <col min="16127" max="16127" width="9" style="17"/>
    <col min="16128" max="16128" width="9.875" style="17" customWidth="1"/>
    <col min="16129" max="16384" width="9" style="17"/>
  </cols>
  <sheetData>
    <row r="1" spans="1:10" s="32" customFormat="1" ht="18" customHeight="1">
      <c r="A1" s="82"/>
      <c r="B1" s="82"/>
      <c r="C1" s="82"/>
      <c r="E1" s="82"/>
      <c r="F1" s="231"/>
      <c r="G1" s="231"/>
      <c r="H1" s="231"/>
      <c r="I1" s="232">
        <f ca="1">TODAY()</f>
        <v>45742</v>
      </c>
      <c r="J1" s="232"/>
    </row>
    <row r="2" spans="1:10" s="32" customFormat="1" ht="18" customHeight="1">
      <c r="A2" s="32" t="s">
        <v>75</v>
      </c>
      <c r="B2" s="82"/>
      <c r="C2" s="82"/>
      <c r="E2" s="82"/>
    </row>
    <row r="3" spans="1:10" s="32" customFormat="1" ht="18" customHeight="1">
      <c r="A3" s="32" t="str">
        <f>申込書!B4&amp;"様"</f>
        <v>理事長　吉野勲様</v>
      </c>
      <c r="B3" s="82"/>
      <c r="C3" s="82"/>
      <c r="E3" s="82"/>
    </row>
    <row r="4" spans="1:10" s="32" customFormat="1" ht="18" customHeight="1">
      <c r="A4" s="289" t="s">
        <v>207</v>
      </c>
      <c r="B4" s="82"/>
      <c r="C4" s="82"/>
      <c r="E4" s="82"/>
      <c r="G4" s="32" t="s">
        <v>74</v>
      </c>
      <c r="I4" s="82">
        <f>IF(返還請求書!L21=1,申込書!D7,申込書!D18)</f>
        <v>0</v>
      </c>
    </row>
    <row r="5" spans="1:10" s="32" customFormat="1" ht="18" customHeight="1">
      <c r="A5" s="82"/>
      <c r="B5" s="82"/>
      <c r="C5" s="82"/>
      <c r="E5" s="82"/>
    </row>
    <row r="6" spans="1:10" ht="18" customHeight="1">
      <c r="A6" s="413" t="s">
        <v>172</v>
      </c>
      <c r="B6" s="413"/>
      <c r="C6" s="413"/>
      <c r="D6" s="413"/>
      <c r="E6" s="413"/>
      <c r="F6" s="413"/>
      <c r="G6" s="413"/>
      <c r="H6" s="413"/>
      <c r="I6" s="413"/>
      <c r="J6" s="55"/>
    </row>
    <row r="7" spans="1:10" s="21" customFormat="1" ht="18" customHeight="1">
      <c r="A7" s="56"/>
      <c r="B7" s="56"/>
      <c r="C7" s="417"/>
      <c r="D7" s="417"/>
      <c r="E7" s="417"/>
      <c r="F7" s="417"/>
      <c r="G7" s="417"/>
      <c r="H7" s="417"/>
      <c r="I7" s="417"/>
      <c r="J7" s="417"/>
    </row>
    <row r="8" spans="1:10" s="227" customFormat="1" ht="18" customHeight="1">
      <c r="A8" s="225"/>
      <c r="B8" s="416" t="s">
        <v>171</v>
      </c>
      <c r="C8" s="416"/>
      <c r="D8" s="416"/>
      <c r="E8" s="416"/>
      <c r="F8" s="416"/>
      <c r="G8" s="416"/>
      <c r="H8" s="416"/>
      <c r="I8" s="416"/>
      <c r="J8" s="416"/>
    </row>
    <row r="9" spans="1:10" s="227" customFormat="1" ht="18" customHeight="1">
      <c r="A9" s="225"/>
      <c r="B9" s="228" t="s">
        <v>191</v>
      </c>
      <c r="C9" s="82"/>
      <c r="D9" s="32"/>
      <c r="E9" s="82"/>
      <c r="G9" s="32"/>
      <c r="H9" s="32"/>
      <c r="I9" s="32"/>
      <c r="J9" s="32"/>
    </row>
    <row r="10" spans="1:10" s="227" customFormat="1" ht="18" customHeight="1">
      <c r="A10" s="225"/>
      <c r="B10" s="228" t="s">
        <v>170</v>
      </c>
      <c r="C10" s="229"/>
      <c r="D10" s="32"/>
      <c r="E10" s="82"/>
      <c r="F10" s="32"/>
      <c r="G10" s="32"/>
      <c r="H10" s="32"/>
      <c r="I10" s="32"/>
      <c r="J10" s="32"/>
    </row>
    <row r="11" spans="1:10" s="227" customFormat="1" ht="18" customHeight="1">
      <c r="A11" s="225"/>
      <c r="B11" s="228" t="s">
        <v>105</v>
      </c>
      <c r="C11" s="82"/>
      <c r="D11" s="32"/>
      <c r="E11" s="82"/>
      <c r="F11" s="32"/>
      <c r="G11" s="32"/>
      <c r="H11" s="32"/>
      <c r="I11" s="32"/>
      <c r="J11" s="32"/>
    </row>
    <row r="12" spans="1:10" s="224" customFormat="1" ht="18" customHeight="1">
      <c r="A12" s="57"/>
      <c r="B12" s="230" t="s">
        <v>226</v>
      </c>
      <c r="C12" s="80"/>
      <c r="D12" s="57"/>
      <c r="E12" s="80"/>
      <c r="F12" s="57"/>
      <c r="G12" s="57"/>
      <c r="H12" s="57"/>
      <c r="I12" s="57"/>
      <c r="J12" s="57"/>
    </row>
    <row r="13" spans="1:10" s="224" customFormat="1" ht="18" customHeight="1">
      <c r="A13" s="57"/>
      <c r="B13" s="230" t="s">
        <v>227</v>
      </c>
      <c r="C13" s="80"/>
      <c r="D13" s="57"/>
      <c r="E13" s="80"/>
      <c r="F13" s="57"/>
      <c r="G13" s="57"/>
      <c r="H13" s="57"/>
      <c r="I13" s="57"/>
      <c r="J13" s="57"/>
    </row>
    <row r="14" spans="1:10" s="224" customFormat="1" ht="18" customHeight="1">
      <c r="A14" s="57"/>
      <c r="B14" s="230" t="s">
        <v>228</v>
      </c>
      <c r="C14" s="80"/>
      <c r="D14" s="57"/>
      <c r="E14" s="80"/>
      <c r="F14" s="57"/>
      <c r="G14" s="57"/>
      <c r="H14" s="57"/>
      <c r="I14" s="57"/>
      <c r="J14" s="57"/>
    </row>
    <row r="15" spans="1:10" s="19" customFormat="1" ht="18" customHeight="1">
      <c r="A15" s="79"/>
      <c r="B15" s="79"/>
      <c r="C15" s="79"/>
      <c r="E15" s="79"/>
    </row>
    <row r="16" spans="1:10" s="32" customFormat="1" ht="18" customHeight="1">
      <c r="A16" s="32" t="s">
        <v>214</v>
      </c>
      <c r="B16" s="416">
        <f>申込書!D12</f>
        <v>0</v>
      </c>
      <c r="C16" s="416"/>
      <c r="D16" s="416"/>
      <c r="E16" s="416"/>
      <c r="F16" s="416"/>
    </row>
    <row r="17" spans="1:13" s="32" customFormat="1" ht="18" customHeight="1">
      <c r="A17" s="82"/>
      <c r="B17" s="82"/>
      <c r="C17" s="82"/>
      <c r="E17" s="82"/>
    </row>
    <row r="18" spans="1:13" s="32" customFormat="1" ht="18" customHeight="1">
      <c r="A18" s="416" t="s">
        <v>215</v>
      </c>
      <c r="B18" s="416"/>
      <c r="C18" s="245" t="s">
        <v>122</v>
      </c>
      <c r="D18" s="253">
        <f>SUM(G22:G31)</f>
        <v>0</v>
      </c>
      <c r="E18" s="82"/>
      <c r="F18" s="246"/>
      <c r="G18" s="246"/>
      <c r="H18" s="246"/>
      <c r="I18" s="246"/>
    </row>
    <row r="19" spans="1:13" s="32" customFormat="1" ht="18" customHeight="1">
      <c r="A19" s="226"/>
      <c r="B19" s="226"/>
      <c r="C19" s="245"/>
      <c r="D19" s="253"/>
      <c r="E19" s="82"/>
      <c r="F19" s="246"/>
      <c r="G19" s="246"/>
      <c r="H19" s="246"/>
      <c r="I19" s="246"/>
    </row>
    <row r="20" spans="1:13" s="32" customFormat="1" ht="18" customHeight="1" thickBot="1">
      <c r="A20" s="82"/>
      <c r="B20" s="82"/>
      <c r="C20" s="82"/>
      <c r="D20" s="226"/>
      <c r="E20" s="247"/>
      <c r="F20" s="246"/>
      <c r="G20" s="246"/>
      <c r="H20" s="246"/>
      <c r="I20" s="246"/>
    </row>
    <row r="21" spans="1:13" s="19" customFormat="1" ht="18" customHeight="1" thickTop="1">
      <c r="A21" s="260" t="s">
        <v>7</v>
      </c>
      <c r="B21" s="260" t="s">
        <v>10</v>
      </c>
      <c r="C21" s="412" t="s">
        <v>76</v>
      </c>
      <c r="D21" s="412"/>
      <c r="E21" s="412"/>
      <c r="F21" s="412"/>
      <c r="G21" s="412"/>
      <c r="H21" s="412"/>
      <c r="I21" s="260" t="s">
        <v>10</v>
      </c>
      <c r="L21" s="233">
        <f>申込書!K23</f>
        <v>2</v>
      </c>
      <c r="M21" s="234">
        <f>申込書!M23</f>
        <v>1700</v>
      </c>
    </row>
    <row r="22" spans="1:13" s="19" customFormat="1" ht="18" customHeight="1">
      <c r="A22" s="267"/>
      <c r="B22" s="268" t="str">
        <f>IF(A22="","",VLOOKUP(A22,L21:M25,2,FALSE))</f>
        <v/>
      </c>
      <c r="C22" s="270" t="s">
        <v>41</v>
      </c>
      <c r="D22" s="271"/>
      <c r="E22" s="272" t="s">
        <v>222</v>
      </c>
      <c r="F22" s="273" t="str">
        <f>IF(D22="","",D22+G22-1)</f>
        <v/>
      </c>
      <c r="G22" s="281"/>
      <c r="H22" s="282" t="s">
        <v>43</v>
      </c>
      <c r="I22" s="269" t="str">
        <f t="shared" ref="I22:I31" si="0">IFERROR(B22*G22*1.1,"")</f>
        <v/>
      </c>
      <c r="L22" s="235">
        <f>申込書!K24</f>
        <v>3</v>
      </c>
      <c r="M22" s="236">
        <f>申込書!M24</f>
        <v>2550</v>
      </c>
    </row>
    <row r="23" spans="1:13" s="19" customFormat="1" ht="18" customHeight="1">
      <c r="A23" s="261"/>
      <c r="B23" s="262" t="str">
        <f>IF(A23="","",VLOOKUP(A23,L21:M25,2,FALSE))</f>
        <v/>
      </c>
      <c r="C23" s="274" t="s">
        <v>41</v>
      </c>
      <c r="D23" s="275"/>
      <c r="E23" s="257" t="s">
        <v>221</v>
      </c>
      <c r="F23" s="276" t="str">
        <f t="shared" ref="F23:F31" si="1">IF(D23="","",D23+G23-1)</f>
        <v/>
      </c>
      <c r="G23" s="283"/>
      <c r="H23" s="284" t="s">
        <v>43</v>
      </c>
      <c r="I23" s="263" t="str">
        <f t="shared" si="0"/>
        <v/>
      </c>
      <c r="L23" s="235">
        <f>申込書!K25</f>
        <v>4</v>
      </c>
      <c r="M23" s="236">
        <f>申込書!M25</f>
        <v>3400</v>
      </c>
    </row>
    <row r="24" spans="1:13" s="19" customFormat="1" ht="18" customHeight="1">
      <c r="A24" s="261"/>
      <c r="B24" s="262" t="str">
        <f>IF(A24="","",VLOOKUP(A24,L21:M25,2,FALSE))</f>
        <v/>
      </c>
      <c r="C24" s="274" t="s">
        <v>41</v>
      </c>
      <c r="D24" s="275"/>
      <c r="E24" s="257" t="s">
        <v>221</v>
      </c>
      <c r="F24" s="276" t="str">
        <f t="shared" si="1"/>
        <v/>
      </c>
      <c r="G24" s="283"/>
      <c r="H24" s="284" t="s">
        <v>43</v>
      </c>
      <c r="I24" s="263" t="str">
        <f t="shared" si="0"/>
        <v/>
      </c>
      <c r="L24" s="235">
        <f>申込書!K26</f>
        <v>8</v>
      </c>
      <c r="M24" s="237">
        <f>申込書!M26</f>
        <v>6800</v>
      </c>
    </row>
    <row r="25" spans="1:13" s="19" customFormat="1" ht="18" customHeight="1" thickBot="1">
      <c r="A25" s="261"/>
      <c r="B25" s="262" t="str">
        <f>IF(A25="","",VLOOKUP(A25,L21:M25,2,FALSE))</f>
        <v/>
      </c>
      <c r="C25" s="274" t="s">
        <v>41</v>
      </c>
      <c r="D25" s="275"/>
      <c r="E25" s="257" t="s">
        <v>221</v>
      </c>
      <c r="F25" s="276" t="str">
        <f t="shared" si="1"/>
        <v/>
      </c>
      <c r="G25" s="283"/>
      <c r="H25" s="284" t="s">
        <v>43</v>
      </c>
      <c r="I25" s="263" t="str">
        <f t="shared" si="0"/>
        <v/>
      </c>
      <c r="L25" s="238">
        <f>申込書!K27</f>
        <v>10</v>
      </c>
      <c r="M25" s="239">
        <f>申込書!M27</f>
        <v>8500</v>
      </c>
    </row>
    <row r="26" spans="1:13" s="19" customFormat="1" ht="18" customHeight="1" thickTop="1">
      <c r="A26" s="261"/>
      <c r="B26" s="262" t="str">
        <f>IF(A26="","",VLOOKUP(A26,L21:M25,2,FALSE))</f>
        <v/>
      </c>
      <c r="C26" s="274" t="s">
        <v>41</v>
      </c>
      <c r="D26" s="275"/>
      <c r="E26" s="257" t="s">
        <v>221</v>
      </c>
      <c r="F26" s="276" t="str">
        <f t="shared" si="1"/>
        <v/>
      </c>
      <c r="G26" s="283"/>
      <c r="H26" s="284" t="s">
        <v>43</v>
      </c>
      <c r="I26" s="263" t="str">
        <f t="shared" si="0"/>
        <v/>
      </c>
    </row>
    <row r="27" spans="1:13" s="19" customFormat="1" ht="18" customHeight="1">
      <c r="A27" s="261"/>
      <c r="B27" s="262" t="str">
        <f>IF(A27="","",VLOOKUP(A27,L21:M25,2,FALSE))</f>
        <v/>
      </c>
      <c r="C27" s="274" t="s">
        <v>41</v>
      </c>
      <c r="D27" s="275"/>
      <c r="E27" s="257" t="s">
        <v>221</v>
      </c>
      <c r="F27" s="276" t="str">
        <f t="shared" si="1"/>
        <v/>
      </c>
      <c r="G27" s="283"/>
      <c r="H27" s="284" t="s">
        <v>43</v>
      </c>
      <c r="I27" s="263" t="str">
        <f t="shared" si="0"/>
        <v/>
      </c>
    </row>
    <row r="28" spans="1:13" s="19" customFormat="1" ht="18" customHeight="1">
      <c r="A28" s="261"/>
      <c r="B28" s="262" t="str">
        <f>IF(A28="","",VLOOKUP(A28,L21:M25,2,FALSE))</f>
        <v/>
      </c>
      <c r="C28" s="274" t="s">
        <v>41</v>
      </c>
      <c r="D28" s="275"/>
      <c r="E28" s="257" t="s">
        <v>221</v>
      </c>
      <c r="F28" s="276" t="str">
        <f t="shared" si="1"/>
        <v/>
      </c>
      <c r="G28" s="283"/>
      <c r="H28" s="284" t="s">
        <v>43</v>
      </c>
      <c r="I28" s="263" t="str">
        <f t="shared" si="0"/>
        <v/>
      </c>
    </row>
    <row r="29" spans="1:13" s="19" customFormat="1" ht="18" customHeight="1">
      <c r="A29" s="261"/>
      <c r="B29" s="262" t="str">
        <f>IF(A29="","",VLOOKUP(A29,L21:M25,2,FALSE))</f>
        <v/>
      </c>
      <c r="C29" s="274" t="s">
        <v>41</v>
      </c>
      <c r="D29" s="275"/>
      <c r="E29" s="257" t="s">
        <v>221</v>
      </c>
      <c r="F29" s="276" t="str">
        <f t="shared" si="1"/>
        <v/>
      </c>
      <c r="G29" s="283"/>
      <c r="H29" s="284" t="s">
        <v>43</v>
      </c>
      <c r="I29" s="263" t="str">
        <f t="shared" si="0"/>
        <v/>
      </c>
    </row>
    <row r="30" spans="1:13" s="19" customFormat="1" ht="18" customHeight="1">
      <c r="A30" s="261"/>
      <c r="B30" s="262" t="str">
        <f>IF(A30="","",VLOOKUP(A30,L21:M25,2,FALSE))</f>
        <v/>
      </c>
      <c r="C30" s="274" t="s">
        <v>41</v>
      </c>
      <c r="D30" s="275"/>
      <c r="E30" s="257" t="s">
        <v>221</v>
      </c>
      <c r="F30" s="276" t="str">
        <f t="shared" si="1"/>
        <v/>
      </c>
      <c r="G30" s="283"/>
      <c r="H30" s="284" t="s">
        <v>43</v>
      </c>
      <c r="I30" s="263" t="str">
        <f t="shared" si="0"/>
        <v/>
      </c>
    </row>
    <row r="31" spans="1:13" s="19" customFormat="1" ht="18" customHeight="1">
      <c r="A31" s="264"/>
      <c r="B31" s="265" t="str">
        <f>IF(A31="","",VLOOKUP(A31,L21:M25,2,FALSE))</f>
        <v/>
      </c>
      <c r="C31" s="277" t="s">
        <v>41</v>
      </c>
      <c r="D31" s="278"/>
      <c r="E31" s="279" t="s">
        <v>221</v>
      </c>
      <c r="F31" s="280" t="str">
        <f t="shared" si="1"/>
        <v/>
      </c>
      <c r="G31" s="285"/>
      <c r="H31" s="286" t="s">
        <v>43</v>
      </c>
      <c r="I31" s="266" t="str">
        <f t="shared" si="0"/>
        <v/>
      </c>
    </row>
    <row r="32" spans="1:13" s="19" customFormat="1" ht="18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10" s="19" customFormat="1" ht="18" customHeight="1" thickBot="1">
      <c r="A33" s="256" t="s">
        <v>216</v>
      </c>
      <c r="B33" s="254" t="s">
        <v>42</v>
      </c>
      <c r="C33" s="411">
        <f>SUM(I22:I31)</f>
        <v>0</v>
      </c>
      <c r="D33" s="411"/>
      <c r="E33" s="240" t="s">
        <v>80</v>
      </c>
      <c r="F33" s="241"/>
      <c r="G33" s="241"/>
      <c r="H33" s="241"/>
      <c r="I33" s="241"/>
    </row>
    <row r="34" spans="1:10" s="19" customFormat="1" ht="18" customHeight="1" thickTop="1">
      <c r="A34" s="79"/>
      <c r="B34" s="242"/>
      <c r="C34" s="243"/>
      <c r="D34" s="243"/>
      <c r="E34" s="251"/>
      <c r="F34" s="241"/>
      <c r="G34" s="241"/>
      <c r="H34" s="241"/>
      <c r="I34" s="241"/>
    </row>
    <row r="35" spans="1:10" s="19" customFormat="1" ht="18" customHeight="1">
      <c r="A35" s="256" t="s">
        <v>217</v>
      </c>
      <c r="B35" s="79"/>
      <c r="C35" s="79" t="s">
        <v>123</v>
      </c>
      <c r="D35" s="90"/>
      <c r="E35" s="244"/>
      <c r="F35" s="90"/>
      <c r="G35" s="90"/>
      <c r="H35" s="90"/>
      <c r="I35" s="90"/>
      <c r="J35" s="90"/>
    </row>
    <row r="36" spans="1:10" s="19" customFormat="1" ht="24.95" customHeight="1">
      <c r="A36" s="410" t="s">
        <v>100</v>
      </c>
      <c r="B36" s="410"/>
      <c r="C36" s="415"/>
      <c r="D36" s="415"/>
      <c r="E36" s="415"/>
      <c r="F36" s="415"/>
      <c r="G36" s="415"/>
      <c r="H36" s="415"/>
      <c r="I36" s="90"/>
      <c r="J36" s="90"/>
    </row>
    <row r="37" spans="1:10" s="19" customFormat="1" ht="24.95" customHeight="1">
      <c r="A37" s="410" t="s">
        <v>101</v>
      </c>
      <c r="B37" s="410"/>
      <c r="C37" s="258"/>
      <c r="D37" s="259" t="s">
        <v>224</v>
      </c>
      <c r="E37" s="258"/>
      <c r="F37" s="258"/>
      <c r="G37" s="258" t="s">
        <v>225</v>
      </c>
      <c r="H37" s="258"/>
      <c r="I37" s="90"/>
      <c r="J37" s="90"/>
    </row>
    <row r="38" spans="1:10" s="19" customFormat="1" ht="24.95" customHeight="1">
      <c r="A38" s="410" t="s">
        <v>102</v>
      </c>
      <c r="B38" s="410"/>
      <c r="C38" s="415"/>
      <c r="D38" s="415"/>
      <c r="E38" s="415"/>
      <c r="F38" s="415"/>
      <c r="G38" s="415"/>
      <c r="H38" s="415"/>
      <c r="I38" s="90"/>
      <c r="J38" s="90"/>
    </row>
    <row r="39" spans="1:10" s="19" customFormat="1" ht="24.95" customHeight="1">
      <c r="A39" s="410" t="s">
        <v>104</v>
      </c>
      <c r="B39" s="410"/>
      <c r="C39" s="415"/>
      <c r="D39" s="415"/>
      <c r="E39" s="415"/>
      <c r="F39" s="415"/>
      <c r="G39" s="415"/>
      <c r="H39" s="415"/>
      <c r="I39" s="90"/>
      <c r="J39" s="90"/>
    </row>
    <row r="40" spans="1:10" s="19" customFormat="1" ht="24.95" customHeight="1">
      <c r="A40" s="410" t="s">
        <v>103</v>
      </c>
      <c r="B40" s="410"/>
      <c r="C40" s="415"/>
      <c r="D40" s="415"/>
      <c r="E40" s="415"/>
      <c r="F40" s="415"/>
      <c r="G40" s="415"/>
      <c r="H40" s="415"/>
      <c r="I40" s="90"/>
      <c r="J40" s="90"/>
    </row>
    <row r="41" spans="1:10" ht="18" customHeight="1">
      <c r="C41" s="81"/>
      <c r="D41" s="58"/>
      <c r="E41" s="81"/>
      <c r="F41" s="58"/>
      <c r="G41" s="58"/>
      <c r="H41" s="58"/>
      <c r="I41" s="58"/>
      <c r="J41" s="58"/>
    </row>
    <row r="42" spans="1:10" ht="18" hidden="1" customHeight="1">
      <c r="A42" s="59"/>
      <c r="B42" s="59"/>
      <c r="C42" s="59"/>
      <c r="D42" s="60"/>
      <c r="E42" s="252"/>
      <c r="F42" s="60"/>
      <c r="G42" s="60"/>
      <c r="H42" s="60"/>
      <c r="I42" s="60"/>
    </row>
    <row r="43" spans="1:10" s="19" customFormat="1" ht="18" hidden="1" customHeight="1">
      <c r="A43" s="79"/>
      <c r="B43" s="79"/>
      <c r="C43" s="79"/>
      <c r="D43" s="248"/>
      <c r="E43" s="79"/>
      <c r="I43" s="250">
        <f ca="1">TODAY()</f>
        <v>45742</v>
      </c>
    </row>
    <row r="44" spans="1:10" s="19" customFormat="1" ht="39.75" hidden="1" customHeight="1">
      <c r="A44" s="413" t="s">
        <v>220</v>
      </c>
      <c r="B44" s="413"/>
      <c r="C44" s="413"/>
      <c r="D44" s="413"/>
      <c r="E44" s="413"/>
      <c r="F44" s="413"/>
      <c r="G44" s="413"/>
      <c r="H44" s="413"/>
      <c r="I44" s="413"/>
    </row>
    <row r="45" spans="1:10" s="19" customFormat="1" ht="18" hidden="1" customHeight="1">
      <c r="A45" s="79"/>
      <c r="B45" s="79"/>
      <c r="C45" s="79"/>
      <c r="D45" s="251"/>
      <c r="E45" s="251"/>
      <c r="F45" s="249"/>
      <c r="I45" s="250"/>
    </row>
    <row r="46" spans="1:10" s="19" customFormat="1" ht="18" hidden="1" customHeight="1">
      <c r="A46" s="19" t="s">
        <v>223</v>
      </c>
      <c r="B46" s="79"/>
      <c r="E46" s="79"/>
    </row>
    <row r="47" spans="1:10" s="19" customFormat="1" ht="18" hidden="1" customHeight="1">
      <c r="A47" s="193" t="s">
        <v>219</v>
      </c>
      <c r="B47" s="79"/>
      <c r="C47" s="79"/>
      <c r="E47" s="79"/>
      <c r="G47" s="19" t="s">
        <v>40</v>
      </c>
    </row>
    <row r="48" spans="1:10" s="19" customFormat="1" ht="18" hidden="1" customHeight="1">
      <c r="B48" s="79"/>
      <c r="C48" s="79"/>
      <c r="E48" s="79"/>
      <c r="G48" s="414" t="s">
        <v>218</v>
      </c>
      <c r="H48" s="414"/>
    </row>
    <row r="49" spans="1:5" s="19" customFormat="1" ht="18" hidden="1" customHeight="1">
      <c r="A49" s="79"/>
      <c r="B49" s="79"/>
      <c r="C49" s="79"/>
      <c r="E49" s="79"/>
    </row>
    <row r="50" spans="1:5" s="19" customFormat="1" ht="18" hidden="1" customHeight="1">
      <c r="A50" s="79"/>
      <c r="B50" s="79"/>
      <c r="C50" s="79"/>
      <c r="E50" s="79"/>
    </row>
    <row r="51" spans="1:5" ht="18" customHeight="1">
      <c r="A51" s="17"/>
    </row>
  </sheetData>
  <sheetProtection algorithmName="SHA-512" hashValue="RF1Oz/O1q4yFOlC7QN/rnFq3JIqdBtkiLiLzbPl3KZipUM4YxzgcAlqZRcv6+TWn2bNpXVVKaYpdvIq5fahShQ==" saltValue="6g3aNa6r2anbGjhVJtjgoQ==" spinCount="100000" sheet="1" selectLockedCells="1"/>
  <mergeCells count="18">
    <mergeCell ref="B8:J8"/>
    <mergeCell ref="A18:B18"/>
    <mergeCell ref="B16:F16"/>
    <mergeCell ref="C36:H36"/>
    <mergeCell ref="A6:I6"/>
    <mergeCell ref="A36:B36"/>
    <mergeCell ref="C7:J7"/>
    <mergeCell ref="A44:I44"/>
    <mergeCell ref="G48:H48"/>
    <mergeCell ref="C39:H39"/>
    <mergeCell ref="C40:H40"/>
    <mergeCell ref="C38:H38"/>
    <mergeCell ref="A40:B40"/>
    <mergeCell ref="A37:B37"/>
    <mergeCell ref="A38:B38"/>
    <mergeCell ref="A39:B39"/>
    <mergeCell ref="C33:D33"/>
    <mergeCell ref="C21:H21"/>
  </mergeCells>
  <phoneticPr fontId="1"/>
  <conditionalFormatting sqref="A22:A31">
    <cfRule type="expression" dxfId="7" priority="3">
      <formula>A22&lt;&gt;""</formula>
    </cfRule>
  </conditionalFormatting>
  <conditionalFormatting sqref="D22:D31">
    <cfRule type="expression" dxfId="6" priority="2">
      <formula>D22&lt;&gt;""</formula>
    </cfRule>
  </conditionalFormatting>
  <conditionalFormatting sqref="G22:G31">
    <cfRule type="expression" dxfId="5" priority="1">
      <formula>G22&lt;&gt;""</formula>
    </cfRule>
  </conditionalFormatting>
  <dataValidations count="4">
    <dataValidation type="list" allowBlank="1" showInputMessage="1" showErrorMessage="1" promptTitle="t車を選択ください" sqref="E20" xr:uid="{3C31B809-A761-41B7-9DF5-8A75859B10A3}">
      <formula1>$L$21:$L$25</formula1>
    </dataValidation>
    <dataValidation type="list" allowBlank="1" showInputMessage="1" showErrorMessage="1" sqref="A22:A31" xr:uid="{49746AD9-D51E-4B91-8B75-8973359F0D47}">
      <formula1>$L$21:$L$25</formula1>
    </dataValidation>
    <dataValidation type="whole" imeMode="halfAlpha" operator="greaterThanOrEqual" allowBlank="1" showInputMessage="1" showErrorMessage="1" errorTitle="数字" error="数字を入力してください。" sqref="C38" xr:uid="{1D39B431-1EF5-4E0A-B55A-1A2C9781961A}">
      <formula1>1</formula1>
    </dataValidation>
    <dataValidation imeMode="halfKatakana" allowBlank="1" showInputMessage="1" showErrorMessage="1" sqref="C39" xr:uid="{FE7EC34A-07BB-4000-873F-3F4D0AA500EF}"/>
  </dataValidations>
  <printOptions horizontalCentered="1" verticalCentered="1"/>
  <pageMargins left="0.7" right="0.7" top="0.35" bottom="0.4" header="0.3" footer="0.3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6" r:id="rId4" name="Option Button 6">
              <controlPr defaultSize="0" autoFill="0" autoLine="0" autoPict="0">
                <anchor moveWithCells="1">
                  <from>
                    <xdr:col>2</xdr:col>
                    <xdr:colOff>428625</xdr:colOff>
                    <xdr:row>36</xdr:row>
                    <xdr:rowOff>0</xdr:rowOff>
                  </from>
                  <to>
                    <xdr:col>3</xdr:col>
                    <xdr:colOff>219075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5" name="Option Button 7">
              <controlPr defaultSize="0" autoFill="0" autoLine="0" autoPict="0">
                <anchor moveWithCells="1">
                  <from>
                    <xdr:col>5</xdr:col>
                    <xdr:colOff>276225</xdr:colOff>
                    <xdr:row>36</xdr:row>
                    <xdr:rowOff>0</xdr:rowOff>
                  </from>
                  <to>
                    <xdr:col>5</xdr:col>
                    <xdr:colOff>523875</xdr:colOff>
                    <xdr:row>36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7FD9-441F-4EF2-92B4-2BBFBDF607FC}">
  <dimension ref="A1:AL17"/>
  <sheetViews>
    <sheetView workbookViewId="0">
      <selection activeCell="A16" sqref="A16:G16"/>
    </sheetView>
  </sheetViews>
  <sheetFormatPr defaultRowHeight="13.5"/>
  <cols>
    <col min="3" max="3" width="12.25" customWidth="1"/>
    <col min="5" max="5" width="11.375" bestFit="1" customWidth="1"/>
    <col min="6" max="6" width="10.25" bestFit="1" customWidth="1"/>
    <col min="15" max="15" width="15.125" bestFit="1" customWidth="1"/>
    <col min="16" max="16" width="8.625" customWidth="1"/>
    <col min="17" max="17" width="12.75" bestFit="1" customWidth="1"/>
    <col min="18" max="18" width="16.875" bestFit="1" customWidth="1"/>
    <col min="24" max="24" width="14.875" customWidth="1"/>
  </cols>
  <sheetData>
    <row r="1" spans="1:38">
      <c r="A1" t="s">
        <v>124</v>
      </c>
      <c r="B1" t="s">
        <v>125</v>
      </c>
      <c r="C1" t="s">
        <v>126</v>
      </c>
      <c r="D1" t="s">
        <v>127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  <c r="J1" t="s">
        <v>133</v>
      </c>
      <c r="K1" t="s">
        <v>134</v>
      </c>
      <c r="L1" t="s">
        <v>135</v>
      </c>
      <c r="M1" t="s">
        <v>136</v>
      </c>
      <c r="N1" t="s">
        <v>137</v>
      </c>
      <c r="O1" t="s">
        <v>138</v>
      </c>
      <c r="P1" t="s">
        <v>139</v>
      </c>
      <c r="Q1" t="s">
        <v>140</v>
      </c>
      <c r="R1" t="s">
        <v>141</v>
      </c>
      <c r="S1" t="s">
        <v>142</v>
      </c>
      <c r="T1" t="s">
        <v>143</v>
      </c>
      <c r="U1" t="s">
        <v>144</v>
      </c>
      <c r="V1" t="s">
        <v>145</v>
      </c>
      <c r="W1" t="s">
        <v>146</v>
      </c>
      <c r="X1" t="s">
        <v>147</v>
      </c>
      <c r="Y1" t="s">
        <v>148</v>
      </c>
      <c r="Z1" t="s">
        <v>149</v>
      </c>
      <c r="AA1" t="s">
        <v>150</v>
      </c>
      <c r="AB1" t="s">
        <v>151</v>
      </c>
      <c r="AC1" t="s">
        <v>173</v>
      </c>
      <c r="AD1" t="s">
        <v>152</v>
      </c>
      <c r="AE1" t="s">
        <v>153</v>
      </c>
      <c r="AF1" t="s">
        <v>154</v>
      </c>
      <c r="AG1" t="s">
        <v>155</v>
      </c>
      <c r="AH1" t="s">
        <v>156</v>
      </c>
      <c r="AI1" t="s">
        <v>174</v>
      </c>
      <c r="AJ1" t="s">
        <v>157</v>
      </c>
      <c r="AK1" t="s">
        <v>158</v>
      </c>
      <c r="AL1" t="s">
        <v>159</v>
      </c>
    </row>
    <row r="2" spans="1:38">
      <c r="A2">
        <v>40101</v>
      </c>
      <c r="B2" t="s">
        <v>160</v>
      </c>
      <c r="C2">
        <f>返還請求書!A3</f>
        <v>0</v>
      </c>
      <c r="D2">
        <f>返還請求書!B11</f>
        <v>0</v>
      </c>
      <c r="E2" s="84">
        <f ca="1">TODAY()</f>
        <v>45742</v>
      </c>
      <c r="F2" s="84"/>
      <c r="H2" s="84"/>
      <c r="K2" s="86">
        <f ca="1">AK3</f>
        <v>0</v>
      </c>
      <c r="L2" s="86">
        <f ca="1">K2*0.1</f>
        <v>0</v>
      </c>
      <c r="M2" s="86">
        <f ca="1">K2+L2</f>
        <v>0</v>
      </c>
      <c r="N2" t="s">
        <v>24</v>
      </c>
      <c r="W2" t="s">
        <v>208</v>
      </c>
      <c r="X2" t="s">
        <v>161</v>
      </c>
    </row>
    <row r="3" spans="1:38">
      <c r="A3">
        <v>40101</v>
      </c>
      <c r="B3" t="s">
        <v>162</v>
      </c>
      <c r="AD3" s="83" t="str">
        <f>返還請求書!A17</f>
        <v>残土処分費</v>
      </c>
      <c r="AF3">
        <v>1700</v>
      </c>
      <c r="AG3" s="83">
        <f ca="1">IF($L$17=FALSE,申込書!C27,INDIRECT(AG3&amp;"!C27"))</f>
        <v>0</v>
      </c>
      <c r="AK3">
        <f ca="1">AF3*AG3</f>
        <v>0</v>
      </c>
      <c r="AL3" s="85">
        <v>0.1</v>
      </c>
    </row>
    <row r="9" spans="1:38" s="87" customFormat="1" ht="12"/>
    <row r="10" spans="1:38" s="87" customFormat="1" ht="12">
      <c r="A10" s="418" t="s">
        <v>194</v>
      </c>
      <c r="B10" s="420" t="s">
        <v>195</v>
      </c>
      <c r="C10" s="420" t="s">
        <v>196</v>
      </c>
      <c r="D10" s="421" t="s">
        <v>197</v>
      </c>
      <c r="E10" s="423" t="s">
        <v>198</v>
      </c>
      <c r="F10" s="423"/>
      <c r="G10" s="423"/>
      <c r="H10" s="424"/>
      <c r="I10" s="425"/>
    </row>
    <row r="11" spans="1:38" s="87" customFormat="1" ht="22.5" customHeight="1">
      <c r="A11" s="419"/>
      <c r="B11" s="419"/>
      <c r="C11" s="419"/>
      <c r="D11" s="422"/>
      <c r="E11" s="148" t="s">
        <v>199</v>
      </c>
      <c r="F11" s="149" t="s">
        <v>200</v>
      </c>
      <c r="G11" s="197" t="s">
        <v>201</v>
      </c>
      <c r="H11" s="198"/>
      <c r="I11" s="199"/>
    </row>
    <row r="12" spans="1:38" s="87" customFormat="1" ht="17.25" customHeight="1">
      <c r="A12" s="205">
        <f>申込書!D7</f>
        <v>0</v>
      </c>
      <c r="B12" s="205">
        <f>申込書!D12</f>
        <v>0</v>
      </c>
      <c r="C12" s="205">
        <f>申込書!D13</f>
        <v>0</v>
      </c>
      <c r="D12" s="194"/>
      <c r="E12" s="206">
        <f>申込書!H14</f>
        <v>0</v>
      </c>
      <c r="F12" s="207">
        <f ca="1">IF($L$17=FALSE,申込書!C24,INDIRECT($L$11&amp;"!c24"))</f>
        <v>0</v>
      </c>
      <c r="G12" s="207">
        <f ca="1">IF($L$17=FALSE,申込書!B24,INDIRECT($L$11&amp;"!B24"))</f>
        <v>0</v>
      </c>
      <c r="H12" s="196"/>
      <c r="I12" s="87" t="s">
        <v>181</v>
      </c>
    </row>
    <row r="13" spans="1:38" s="87" customFormat="1" ht="17.25" customHeight="1">
      <c r="I13" s="87" t="s">
        <v>182</v>
      </c>
    </row>
    <row r="14" spans="1:38" s="87" customFormat="1" ht="17.25" customHeight="1">
      <c r="D14" s="87" t="s">
        <v>183</v>
      </c>
    </row>
    <row r="15" spans="1:38" s="87" customFormat="1" ht="21" customHeight="1"/>
    <row r="16" spans="1:38" s="87" customFormat="1" ht="21" customHeight="1">
      <c r="A16" s="200" t="s">
        <v>209</v>
      </c>
      <c r="B16" s="201" t="s">
        <v>210</v>
      </c>
      <c r="C16" s="200" t="s">
        <v>211</v>
      </c>
    </row>
    <row r="17" spans="1:3" s="87" customFormat="1" ht="25.5" customHeight="1">
      <c r="A17" s="203">
        <f>A12</f>
        <v>0</v>
      </c>
      <c r="B17" s="204">
        <f>B12</f>
        <v>0</v>
      </c>
      <c r="C17" s="202">
        <f ca="1">G12</f>
        <v>0</v>
      </c>
    </row>
  </sheetData>
  <mergeCells count="5">
    <mergeCell ref="A10:A11"/>
    <mergeCell ref="B10:B11"/>
    <mergeCell ref="C10:C11"/>
    <mergeCell ref="D10:D11"/>
    <mergeCell ref="E10:I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67"/>
  <sheetViews>
    <sheetView zoomScale="80" zoomScaleNormal="80" workbookViewId="0">
      <pane ySplit="5" topLeftCell="A6" activePane="bottomLeft" state="frozen"/>
      <selection activeCell="A16" sqref="A16:G16"/>
      <selection pane="bottomLeft" activeCell="A16" sqref="A16:G16"/>
    </sheetView>
  </sheetViews>
  <sheetFormatPr defaultRowHeight="18.75"/>
  <cols>
    <col min="1" max="1" width="13.25" style="19" bestFit="1" customWidth="1"/>
    <col min="2" max="2" width="8.25" style="19" customWidth="1"/>
    <col min="3" max="3" width="12.125" style="19" customWidth="1"/>
    <col min="4" max="4" width="3.5" style="32" bestFit="1" customWidth="1"/>
    <col min="5" max="5" width="12.125" style="19" customWidth="1"/>
    <col min="6" max="6" width="13.25" style="19" bestFit="1" customWidth="1"/>
    <col min="7" max="7" width="8.25" style="19" customWidth="1"/>
    <col min="8" max="8" width="12.125" style="19" customWidth="1"/>
    <col min="9" max="9" width="3.5" style="32" bestFit="1" customWidth="1"/>
    <col min="10" max="10" width="12.125" style="19" customWidth="1"/>
    <col min="11" max="11" width="9" style="19"/>
    <col min="12" max="12" width="7.5" style="19" customWidth="1"/>
    <col min="13" max="13" width="7.25" style="19" hidden="1" customWidth="1"/>
    <col min="14" max="14" width="7.5" style="19" customWidth="1"/>
    <col min="15" max="16384" width="9" style="19"/>
  </cols>
  <sheetData>
    <row r="1" spans="1:13" ht="36" customHeight="1">
      <c r="A1" s="434" t="s">
        <v>44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3" ht="21" customHeight="1">
      <c r="A2" s="31" t="s">
        <v>65</v>
      </c>
      <c r="B2" s="435">
        <f>申込書!D13</f>
        <v>0</v>
      </c>
      <c r="C2" s="435"/>
      <c r="D2" s="435"/>
      <c r="E2" s="435"/>
      <c r="F2" s="31" t="s">
        <v>45</v>
      </c>
      <c r="G2" s="438">
        <f>申込書!D12</f>
        <v>0</v>
      </c>
      <c r="H2" s="438"/>
      <c r="I2" s="438"/>
      <c r="J2" s="438"/>
    </row>
    <row r="3" spans="1:13" ht="21.75" customHeight="1">
      <c r="A3" s="31" t="s">
        <v>46</v>
      </c>
      <c r="B3" s="436">
        <f>申込書!D15</f>
        <v>0</v>
      </c>
      <c r="C3" s="436"/>
      <c r="F3" s="31" t="s">
        <v>47</v>
      </c>
      <c r="G3" s="437">
        <f>申込書!D7</f>
        <v>0</v>
      </c>
      <c r="H3" s="437"/>
      <c r="I3" s="437"/>
      <c r="J3" s="437"/>
      <c r="M3" t="str">
        <f ca="1">CELL("filename",$A$1)</f>
        <v>\\LS220DE41\share\共有\湖南環境建設事業協同組合\残土搬入関係\様式　残土依頼書\R6\[残土処分申込書-1700円_インボイス-3.xlsx]搬入明細【10t車】</v>
      </c>
    </row>
    <row r="4" spans="1:13" ht="21.75" customHeight="1">
      <c r="A4" s="31" t="s">
        <v>48</v>
      </c>
      <c r="B4" s="64">
        <f ca="1">M8</f>
        <v>10</v>
      </c>
      <c r="C4" s="33">
        <f ca="1">B4/2</f>
        <v>5</v>
      </c>
      <c r="D4" s="34"/>
      <c r="F4" s="31" t="s">
        <v>49</v>
      </c>
      <c r="G4" s="437" t="str">
        <f>申込書!D16</f>
        <v>株式会社アヤシロ</v>
      </c>
      <c r="H4" s="437"/>
      <c r="I4" s="437"/>
      <c r="J4" s="437"/>
      <c r="M4">
        <f ca="1">LEN(CELL("filename",$A$1))</f>
        <v>91</v>
      </c>
    </row>
    <row r="5" spans="1:13" s="37" customFormat="1" ht="27" customHeight="1">
      <c r="A5" s="35" t="s">
        <v>50</v>
      </c>
      <c r="B5" s="35" t="s">
        <v>51</v>
      </c>
      <c r="C5" s="426" t="s">
        <v>52</v>
      </c>
      <c r="D5" s="427"/>
      <c r="E5" s="428"/>
      <c r="F5" s="36" t="s">
        <v>53</v>
      </c>
      <c r="G5" s="35" t="s">
        <v>54</v>
      </c>
      <c r="H5" s="426" t="s">
        <v>52</v>
      </c>
      <c r="I5" s="427"/>
      <c r="J5" s="428"/>
      <c r="M5">
        <f ca="1">FIND("]",CELL("filename",$A$1))</f>
        <v>81</v>
      </c>
    </row>
    <row r="6" spans="1:13" ht="27" customHeight="1">
      <c r="A6" s="38" t="str">
        <f ca="1">IF(ISERROR(VLOOKUP(B4,申込書!B24:C26,1,0)),"",申込書!C6)</f>
        <v/>
      </c>
      <c r="B6" s="39" t="str">
        <f ca="1">IF(A6="","",VLOOKUP(B4,申込書!B24:D26,3,FALSE))</f>
        <v/>
      </c>
      <c r="C6" s="40" t="str">
        <f ca="1">IF(B6="","",VLOOKUP(B4,申込書!B24:I26,7,FALSE))</f>
        <v/>
      </c>
      <c r="D6" s="41" t="s">
        <v>55</v>
      </c>
      <c r="E6" s="42" t="str">
        <f ca="1">IF(C6="","",VLOOKUP(B4,申込書!B24:J26,9,FALSE))</f>
        <v/>
      </c>
      <c r="F6" s="71"/>
      <c r="G6" s="72"/>
      <c r="H6" s="73"/>
      <c r="I6" s="41" t="s">
        <v>56</v>
      </c>
      <c r="J6" s="42" t="str">
        <f>IF(H6="","",H6+G6-1)</f>
        <v/>
      </c>
      <c r="M6" t="str">
        <f ca="1">MID(M3,M5+1,88)</f>
        <v>搬入明細【10t車】</v>
      </c>
    </row>
    <row r="7" spans="1:13" ht="27" customHeight="1">
      <c r="A7" s="65"/>
      <c r="B7" s="66"/>
      <c r="C7" s="67"/>
      <c r="D7" s="43" t="s">
        <v>57</v>
      </c>
      <c r="E7" s="44" t="str">
        <f>IF(C7="","",C7+B7-1)</f>
        <v/>
      </c>
      <c r="F7" s="74"/>
      <c r="G7" s="66"/>
      <c r="H7" s="67"/>
      <c r="I7" s="43" t="s">
        <v>56</v>
      </c>
      <c r="J7" s="44" t="str">
        <f t="shared" ref="J7:J32" si="0">IF(H7="","",H7+G7-1)</f>
        <v/>
      </c>
      <c r="M7" s="19" t="str">
        <f ca="1">MID(M6,6,1)</f>
        <v>1</v>
      </c>
    </row>
    <row r="8" spans="1:13" ht="27" customHeight="1">
      <c r="A8" s="65"/>
      <c r="B8" s="66"/>
      <c r="C8" s="67"/>
      <c r="D8" s="43" t="s">
        <v>58</v>
      </c>
      <c r="E8" s="44" t="str">
        <f t="shared" ref="E8:E32" si="1">IF(C8="","",C8+B8-1)</f>
        <v/>
      </c>
      <c r="F8" s="74"/>
      <c r="G8" s="66"/>
      <c r="H8" s="67"/>
      <c r="I8" s="43" t="s">
        <v>59</v>
      </c>
      <c r="J8" s="44" t="str">
        <f t="shared" si="0"/>
        <v/>
      </c>
      <c r="M8" s="19">
        <f ca="1">IF(M7="1",10,VALUE(M7))</f>
        <v>10</v>
      </c>
    </row>
    <row r="9" spans="1:13" ht="27" customHeight="1">
      <c r="A9" s="65"/>
      <c r="B9" s="66"/>
      <c r="C9" s="67"/>
      <c r="D9" s="43" t="s">
        <v>58</v>
      </c>
      <c r="E9" s="44" t="str">
        <f t="shared" si="1"/>
        <v/>
      </c>
      <c r="F9" s="74"/>
      <c r="G9" s="66"/>
      <c r="H9" s="67"/>
      <c r="I9" s="43" t="s">
        <v>56</v>
      </c>
      <c r="J9" s="44" t="str">
        <f t="shared" si="0"/>
        <v/>
      </c>
    </row>
    <row r="10" spans="1:13" ht="27" customHeight="1">
      <c r="A10" s="65"/>
      <c r="B10" s="66"/>
      <c r="C10" s="67"/>
      <c r="D10" s="43" t="s">
        <v>56</v>
      </c>
      <c r="E10" s="44" t="str">
        <f t="shared" si="1"/>
        <v/>
      </c>
      <c r="F10" s="74"/>
      <c r="G10" s="66"/>
      <c r="H10" s="67"/>
      <c r="I10" s="43" t="s">
        <v>56</v>
      </c>
      <c r="J10" s="44" t="str">
        <f t="shared" si="0"/>
        <v/>
      </c>
    </row>
    <row r="11" spans="1:13" ht="27" customHeight="1">
      <c r="A11" s="65"/>
      <c r="B11" s="66"/>
      <c r="C11" s="67"/>
      <c r="D11" s="43" t="s">
        <v>57</v>
      </c>
      <c r="E11" s="44" t="str">
        <f t="shared" si="1"/>
        <v/>
      </c>
      <c r="F11" s="74"/>
      <c r="G11" s="66"/>
      <c r="H11" s="67"/>
      <c r="I11" s="43" t="s">
        <v>58</v>
      </c>
      <c r="J11" s="44" t="str">
        <f t="shared" si="0"/>
        <v/>
      </c>
    </row>
    <row r="12" spans="1:13" ht="27" customHeight="1">
      <c r="A12" s="65"/>
      <c r="B12" s="66"/>
      <c r="C12" s="67"/>
      <c r="D12" s="43" t="s">
        <v>59</v>
      </c>
      <c r="E12" s="44" t="str">
        <f t="shared" si="1"/>
        <v/>
      </c>
      <c r="F12" s="74"/>
      <c r="G12" s="66"/>
      <c r="H12" s="67"/>
      <c r="I12" s="43" t="s">
        <v>59</v>
      </c>
      <c r="J12" s="44" t="str">
        <f t="shared" si="0"/>
        <v/>
      </c>
    </row>
    <row r="13" spans="1:13" ht="27" customHeight="1">
      <c r="A13" s="65"/>
      <c r="B13" s="66"/>
      <c r="C13" s="67"/>
      <c r="D13" s="43" t="s">
        <v>56</v>
      </c>
      <c r="E13" s="44" t="str">
        <f t="shared" si="1"/>
        <v/>
      </c>
      <c r="F13" s="74"/>
      <c r="G13" s="66"/>
      <c r="H13" s="67"/>
      <c r="I13" s="43" t="s">
        <v>56</v>
      </c>
      <c r="J13" s="44" t="str">
        <f t="shared" si="0"/>
        <v/>
      </c>
    </row>
    <row r="14" spans="1:13" ht="27" customHeight="1">
      <c r="A14" s="65"/>
      <c r="B14" s="66"/>
      <c r="C14" s="67"/>
      <c r="D14" s="43" t="s">
        <v>57</v>
      </c>
      <c r="E14" s="44" t="str">
        <f t="shared" si="1"/>
        <v/>
      </c>
      <c r="F14" s="74"/>
      <c r="G14" s="66"/>
      <c r="H14" s="67"/>
      <c r="I14" s="43" t="s">
        <v>60</v>
      </c>
      <c r="J14" s="44" t="str">
        <f t="shared" si="0"/>
        <v/>
      </c>
    </row>
    <row r="15" spans="1:13" ht="27" customHeight="1">
      <c r="A15" s="65"/>
      <c r="B15" s="66"/>
      <c r="C15" s="67"/>
      <c r="D15" s="43" t="s">
        <v>56</v>
      </c>
      <c r="E15" s="44" t="str">
        <f t="shared" si="1"/>
        <v/>
      </c>
      <c r="F15" s="74"/>
      <c r="G15" s="66"/>
      <c r="H15" s="67"/>
      <c r="I15" s="43" t="s">
        <v>60</v>
      </c>
      <c r="J15" s="44" t="str">
        <f t="shared" si="0"/>
        <v/>
      </c>
    </row>
    <row r="16" spans="1:13" ht="27" customHeight="1">
      <c r="A16" s="65"/>
      <c r="B16" s="66"/>
      <c r="C16" s="67"/>
      <c r="D16" s="43" t="s">
        <v>55</v>
      </c>
      <c r="E16" s="44" t="str">
        <f t="shared" si="1"/>
        <v/>
      </c>
      <c r="F16" s="74"/>
      <c r="G16" s="66"/>
      <c r="H16" s="67"/>
      <c r="I16" s="43" t="s">
        <v>58</v>
      </c>
      <c r="J16" s="44" t="str">
        <f t="shared" si="0"/>
        <v/>
      </c>
    </row>
    <row r="17" spans="1:10" ht="27" customHeight="1">
      <c r="A17" s="65"/>
      <c r="B17" s="66"/>
      <c r="C17" s="67"/>
      <c r="D17" s="43" t="s">
        <v>55</v>
      </c>
      <c r="E17" s="44" t="str">
        <f t="shared" si="1"/>
        <v/>
      </c>
      <c r="F17" s="74"/>
      <c r="G17" s="66"/>
      <c r="H17" s="67"/>
      <c r="I17" s="43" t="s">
        <v>55</v>
      </c>
      <c r="J17" s="44" t="str">
        <f t="shared" si="0"/>
        <v/>
      </c>
    </row>
    <row r="18" spans="1:10" ht="27" customHeight="1">
      <c r="A18" s="65"/>
      <c r="B18" s="66"/>
      <c r="C18" s="67"/>
      <c r="D18" s="43" t="s">
        <v>57</v>
      </c>
      <c r="E18" s="44" t="str">
        <f t="shared" si="1"/>
        <v/>
      </c>
      <c r="F18" s="74"/>
      <c r="G18" s="66"/>
      <c r="H18" s="67"/>
      <c r="I18" s="43" t="s">
        <v>59</v>
      </c>
      <c r="J18" s="44" t="str">
        <f t="shared" si="0"/>
        <v/>
      </c>
    </row>
    <row r="19" spans="1:10" ht="27" customHeight="1">
      <c r="A19" s="65"/>
      <c r="B19" s="66"/>
      <c r="C19" s="67"/>
      <c r="D19" s="43" t="s">
        <v>57</v>
      </c>
      <c r="E19" s="44" t="str">
        <f t="shared" si="1"/>
        <v/>
      </c>
      <c r="F19" s="74"/>
      <c r="G19" s="66"/>
      <c r="H19" s="67"/>
      <c r="I19" s="43" t="s">
        <v>57</v>
      </c>
      <c r="J19" s="44" t="str">
        <f t="shared" si="0"/>
        <v/>
      </c>
    </row>
    <row r="20" spans="1:10" ht="27" customHeight="1">
      <c r="A20" s="65"/>
      <c r="B20" s="66"/>
      <c r="C20" s="67"/>
      <c r="D20" s="43" t="s">
        <v>56</v>
      </c>
      <c r="E20" s="44" t="str">
        <f t="shared" si="1"/>
        <v/>
      </c>
      <c r="F20" s="74"/>
      <c r="G20" s="66"/>
      <c r="H20" s="67"/>
      <c r="I20" s="43" t="s">
        <v>56</v>
      </c>
      <c r="J20" s="44" t="str">
        <f t="shared" si="0"/>
        <v/>
      </c>
    </row>
    <row r="21" spans="1:10" ht="27" customHeight="1">
      <c r="A21" s="65"/>
      <c r="B21" s="66"/>
      <c r="C21" s="67"/>
      <c r="D21" s="43" t="s">
        <v>56</v>
      </c>
      <c r="E21" s="44" t="str">
        <f t="shared" si="1"/>
        <v/>
      </c>
      <c r="F21" s="74"/>
      <c r="G21" s="66"/>
      <c r="H21" s="67"/>
      <c r="I21" s="43" t="s">
        <v>56</v>
      </c>
      <c r="J21" s="44" t="str">
        <f t="shared" si="0"/>
        <v/>
      </c>
    </row>
    <row r="22" spans="1:10" ht="27" customHeight="1">
      <c r="A22" s="65"/>
      <c r="B22" s="66"/>
      <c r="C22" s="67"/>
      <c r="D22" s="43" t="s">
        <v>55</v>
      </c>
      <c r="E22" s="44" t="str">
        <f t="shared" si="1"/>
        <v/>
      </c>
      <c r="F22" s="74"/>
      <c r="G22" s="66"/>
      <c r="H22" s="67"/>
      <c r="I22" s="43" t="s">
        <v>55</v>
      </c>
      <c r="J22" s="44" t="str">
        <f t="shared" si="0"/>
        <v/>
      </c>
    </row>
    <row r="23" spans="1:10" ht="27" customHeight="1">
      <c r="A23" s="65"/>
      <c r="B23" s="66"/>
      <c r="C23" s="67"/>
      <c r="D23" s="43" t="s">
        <v>55</v>
      </c>
      <c r="E23" s="44" t="str">
        <f t="shared" si="1"/>
        <v/>
      </c>
      <c r="F23" s="74"/>
      <c r="G23" s="66"/>
      <c r="H23" s="67"/>
      <c r="I23" s="43" t="s">
        <v>55</v>
      </c>
      <c r="J23" s="44" t="str">
        <f t="shared" si="0"/>
        <v/>
      </c>
    </row>
    <row r="24" spans="1:10" ht="27" customHeight="1">
      <c r="A24" s="65"/>
      <c r="B24" s="66"/>
      <c r="C24" s="67"/>
      <c r="D24" s="43" t="s">
        <v>55</v>
      </c>
      <c r="E24" s="44" t="str">
        <f t="shared" si="1"/>
        <v/>
      </c>
      <c r="F24" s="74"/>
      <c r="G24" s="66"/>
      <c r="H24" s="67"/>
      <c r="I24" s="43" t="s">
        <v>55</v>
      </c>
      <c r="J24" s="44" t="str">
        <f t="shared" si="0"/>
        <v/>
      </c>
    </row>
    <row r="25" spans="1:10" ht="27" customHeight="1">
      <c r="A25" s="65"/>
      <c r="B25" s="66"/>
      <c r="C25" s="67"/>
      <c r="D25" s="43" t="s">
        <v>56</v>
      </c>
      <c r="E25" s="44" t="str">
        <f t="shared" si="1"/>
        <v/>
      </c>
      <c r="F25" s="74"/>
      <c r="G25" s="66"/>
      <c r="H25" s="67"/>
      <c r="I25" s="43" t="s">
        <v>56</v>
      </c>
      <c r="J25" s="44" t="str">
        <f t="shared" si="0"/>
        <v/>
      </c>
    </row>
    <row r="26" spans="1:10" ht="27" customHeight="1">
      <c r="A26" s="65"/>
      <c r="B26" s="66"/>
      <c r="C26" s="67"/>
      <c r="D26" s="43" t="s">
        <v>56</v>
      </c>
      <c r="E26" s="44" t="str">
        <f t="shared" si="1"/>
        <v/>
      </c>
      <c r="F26" s="74"/>
      <c r="G26" s="66"/>
      <c r="H26" s="67"/>
      <c r="I26" s="43" t="s">
        <v>56</v>
      </c>
      <c r="J26" s="44" t="str">
        <f t="shared" si="0"/>
        <v/>
      </c>
    </row>
    <row r="27" spans="1:10" ht="27" customHeight="1">
      <c r="A27" s="65"/>
      <c r="B27" s="66"/>
      <c r="C27" s="67"/>
      <c r="D27" s="43" t="s">
        <v>56</v>
      </c>
      <c r="E27" s="44" t="str">
        <f t="shared" si="1"/>
        <v/>
      </c>
      <c r="F27" s="74"/>
      <c r="G27" s="66"/>
      <c r="H27" s="67"/>
      <c r="I27" s="43" t="s">
        <v>56</v>
      </c>
      <c r="J27" s="44" t="str">
        <f t="shared" si="0"/>
        <v/>
      </c>
    </row>
    <row r="28" spans="1:10" ht="27" customHeight="1">
      <c r="A28" s="65"/>
      <c r="B28" s="66"/>
      <c r="C28" s="67"/>
      <c r="D28" s="43" t="s">
        <v>56</v>
      </c>
      <c r="E28" s="44" t="str">
        <f t="shared" si="1"/>
        <v/>
      </c>
      <c r="F28" s="74"/>
      <c r="G28" s="66"/>
      <c r="H28" s="67"/>
      <c r="I28" s="43" t="s">
        <v>56</v>
      </c>
      <c r="J28" s="44" t="str">
        <f t="shared" si="0"/>
        <v/>
      </c>
    </row>
    <row r="29" spans="1:10" ht="27" customHeight="1">
      <c r="A29" s="65"/>
      <c r="B29" s="66"/>
      <c r="C29" s="67"/>
      <c r="D29" s="43" t="s">
        <v>56</v>
      </c>
      <c r="E29" s="44" t="str">
        <f t="shared" si="1"/>
        <v/>
      </c>
      <c r="F29" s="74"/>
      <c r="G29" s="66"/>
      <c r="H29" s="67"/>
      <c r="I29" s="43" t="s">
        <v>56</v>
      </c>
      <c r="J29" s="44" t="str">
        <f t="shared" si="0"/>
        <v/>
      </c>
    </row>
    <row r="30" spans="1:10" ht="27" customHeight="1">
      <c r="A30" s="65"/>
      <c r="B30" s="66"/>
      <c r="C30" s="67"/>
      <c r="D30" s="43" t="s">
        <v>56</v>
      </c>
      <c r="E30" s="44" t="str">
        <f t="shared" si="1"/>
        <v/>
      </c>
      <c r="F30" s="74"/>
      <c r="G30" s="66"/>
      <c r="H30" s="67"/>
      <c r="I30" s="43" t="s">
        <v>56</v>
      </c>
      <c r="J30" s="44" t="str">
        <f t="shared" si="0"/>
        <v/>
      </c>
    </row>
    <row r="31" spans="1:10" ht="27" customHeight="1">
      <c r="A31" s="65"/>
      <c r="B31" s="66"/>
      <c r="C31" s="67"/>
      <c r="D31" s="43" t="s">
        <v>56</v>
      </c>
      <c r="E31" s="44" t="str">
        <f t="shared" si="1"/>
        <v/>
      </c>
      <c r="F31" s="74"/>
      <c r="G31" s="66"/>
      <c r="H31" s="67"/>
      <c r="I31" s="43" t="s">
        <v>56</v>
      </c>
      <c r="J31" s="44" t="str">
        <f t="shared" si="0"/>
        <v/>
      </c>
    </row>
    <row r="32" spans="1:10" ht="27" customHeight="1" thickBot="1">
      <c r="A32" s="68"/>
      <c r="B32" s="69"/>
      <c r="C32" s="70"/>
      <c r="D32" s="45" t="s">
        <v>56</v>
      </c>
      <c r="E32" s="44" t="str">
        <f t="shared" si="1"/>
        <v/>
      </c>
      <c r="F32" s="75"/>
      <c r="G32" s="69"/>
      <c r="H32" s="70"/>
      <c r="I32" s="45" t="s">
        <v>55</v>
      </c>
      <c r="J32" s="46" t="str">
        <f t="shared" si="0"/>
        <v/>
      </c>
    </row>
    <row r="33" spans="1:10" ht="27" customHeight="1" thickTop="1">
      <c r="A33" s="47" t="s">
        <v>61</v>
      </c>
      <c r="B33" s="48">
        <f ca="1">SUM(B6:B32)</f>
        <v>0</v>
      </c>
      <c r="C33" s="429">
        <f ca="1">B33*1100*C4*110%</f>
        <v>0</v>
      </c>
      <c r="D33" s="429"/>
      <c r="E33" s="429"/>
      <c r="F33" s="49" t="s">
        <v>62</v>
      </c>
      <c r="G33" s="48">
        <f>SUM(G6:G32)</f>
        <v>0</v>
      </c>
      <c r="H33" s="429">
        <f ca="1">G33*1100*C4*110%</f>
        <v>0</v>
      </c>
      <c r="I33" s="429"/>
      <c r="J33" s="429"/>
    </row>
    <row r="34" spans="1:10" s="54" customFormat="1" ht="27" customHeight="1">
      <c r="A34" s="50" t="s">
        <v>63</v>
      </c>
      <c r="B34" s="51">
        <f ca="1">B33-G33</f>
        <v>0</v>
      </c>
      <c r="C34" s="430" t="s">
        <v>64</v>
      </c>
      <c r="D34" s="431"/>
      <c r="E34" s="432">
        <f ca="1">C33-H33</f>
        <v>0</v>
      </c>
      <c r="F34" s="433"/>
      <c r="G34" s="52"/>
      <c r="H34" s="427"/>
      <c r="I34" s="427"/>
      <c r="J34" s="53"/>
    </row>
    <row r="35" spans="1:10" s="37" customFormat="1" ht="27" customHeight="1">
      <c r="A35" s="35" t="s">
        <v>50</v>
      </c>
      <c r="B35" s="35" t="s">
        <v>51</v>
      </c>
      <c r="C35" s="426" t="s">
        <v>52</v>
      </c>
      <c r="D35" s="427"/>
      <c r="E35" s="428"/>
      <c r="F35" s="36" t="s">
        <v>53</v>
      </c>
      <c r="G35" s="35" t="s">
        <v>54</v>
      </c>
      <c r="H35" s="426" t="s">
        <v>52</v>
      </c>
      <c r="I35" s="427"/>
      <c r="J35" s="428"/>
    </row>
    <row r="36" spans="1:10" ht="27" customHeight="1">
      <c r="A36" s="76"/>
      <c r="B36" s="72"/>
      <c r="C36" s="73"/>
      <c r="D36" s="41" t="s">
        <v>59</v>
      </c>
      <c r="E36" s="42" t="str">
        <f t="shared" ref="E36:E65" si="2">IF(C36="","",C36+B36-1)</f>
        <v/>
      </c>
      <c r="F36" s="71"/>
      <c r="G36" s="72"/>
      <c r="H36" s="73"/>
      <c r="I36" s="41" t="s">
        <v>56</v>
      </c>
      <c r="J36" s="42" t="str">
        <f t="shared" ref="J36:J65" si="3">IF(H36="","",H36+G36-1)</f>
        <v/>
      </c>
    </row>
    <row r="37" spans="1:10" ht="27" customHeight="1">
      <c r="A37" s="65"/>
      <c r="B37" s="66"/>
      <c r="C37" s="67"/>
      <c r="D37" s="43" t="s">
        <v>56</v>
      </c>
      <c r="E37" s="44" t="str">
        <f t="shared" si="2"/>
        <v/>
      </c>
      <c r="F37" s="74"/>
      <c r="G37" s="66"/>
      <c r="H37" s="67"/>
      <c r="I37" s="43" t="s">
        <v>56</v>
      </c>
      <c r="J37" s="44" t="str">
        <f t="shared" si="3"/>
        <v/>
      </c>
    </row>
    <row r="38" spans="1:10" ht="27" customHeight="1">
      <c r="A38" s="65"/>
      <c r="B38" s="66"/>
      <c r="C38" s="67"/>
      <c r="D38" s="43" t="s">
        <v>56</v>
      </c>
      <c r="E38" s="44" t="str">
        <f t="shared" si="2"/>
        <v/>
      </c>
      <c r="F38" s="74"/>
      <c r="G38" s="66"/>
      <c r="H38" s="67"/>
      <c r="I38" s="43" t="s">
        <v>56</v>
      </c>
      <c r="J38" s="44" t="str">
        <f t="shared" si="3"/>
        <v/>
      </c>
    </row>
    <row r="39" spans="1:10" ht="27" customHeight="1">
      <c r="A39" s="65"/>
      <c r="B39" s="66"/>
      <c r="C39" s="67"/>
      <c r="D39" s="43" t="s">
        <v>56</v>
      </c>
      <c r="E39" s="44" t="str">
        <f t="shared" si="2"/>
        <v/>
      </c>
      <c r="F39" s="74"/>
      <c r="G39" s="66"/>
      <c r="H39" s="67"/>
      <c r="I39" s="43" t="s">
        <v>56</v>
      </c>
      <c r="J39" s="44" t="str">
        <f t="shared" si="3"/>
        <v/>
      </c>
    </row>
    <row r="40" spans="1:10" ht="27" customHeight="1">
      <c r="A40" s="65"/>
      <c r="B40" s="66"/>
      <c r="C40" s="67"/>
      <c r="D40" s="43" t="s">
        <v>56</v>
      </c>
      <c r="E40" s="44" t="str">
        <f t="shared" si="2"/>
        <v/>
      </c>
      <c r="F40" s="74"/>
      <c r="G40" s="66"/>
      <c r="H40" s="67"/>
      <c r="I40" s="43" t="s">
        <v>56</v>
      </c>
      <c r="J40" s="44" t="str">
        <f t="shared" si="3"/>
        <v/>
      </c>
    </row>
    <row r="41" spans="1:10" ht="27" customHeight="1">
      <c r="A41" s="65"/>
      <c r="B41" s="66"/>
      <c r="C41" s="67"/>
      <c r="D41" s="43" t="s">
        <v>56</v>
      </c>
      <c r="E41" s="44" t="str">
        <f t="shared" si="2"/>
        <v/>
      </c>
      <c r="F41" s="74"/>
      <c r="G41" s="66"/>
      <c r="H41" s="67"/>
      <c r="I41" s="43" t="s">
        <v>56</v>
      </c>
      <c r="J41" s="44" t="str">
        <f t="shared" si="3"/>
        <v/>
      </c>
    </row>
    <row r="42" spans="1:10" ht="27" customHeight="1">
      <c r="A42" s="65"/>
      <c r="B42" s="66"/>
      <c r="C42" s="67"/>
      <c r="D42" s="43" t="s">
        <v>56</v>
      </c>
      <c r="E42" s="44" t="str">
        <f t="shared" si="2"/>
        <v/>
      </c>
      <c r="F42" s="74"/>
      <c r="G42" s="66"/>
      <c r="H42" s="67"/>
      <c r="I42" s="43" t="s">
        <v>56</v>
      </c>
      <c r="J42" s="44" t="str">
        <f t="shared" si="3"/>
        <v/>
      </c>
    </row>
    <row r="43" spans="1:10" ht="27" customHeight="1">
      <c r="A43" s="65"/>
      <c r="B43" s="66"/>
      <c r="C43" s="67"/>
      <c r="D43" s="43" t="s">
        <v>56</v>
      </c>
      <c r="E43" s="44" t="str">
        <f t="shared" si="2"/>
        <v/>
      </c>
      <c r="F43" s="74"/>
      <c r="G43" s="66"/>
      <c r="H43" s="67"/>
      <c r="I43" s="43" t="s">
        <v>56</v>
      </c>
      <c r="J43" s="44" t="str">
        <f t="shared" si="3"/>
        <v/>
      </c>
    </row>
    <row r="44" spans="1:10" ht="27" customHeight="1">
      <c r="A44" s="65"/>
      <c r="B44" s="66"/>
      <c r="C44" s="67"/>
      <c r="D44" s="43" t="s">
        <v>56</v>
      </c>
      <c r="E44" s="44" t="str">
        <f t="shared" si="2"/>
        <v/>
      </c>
      <c r="F44" s="74"/>
      <c r="G44" s="66"/>
      <c r="H44" s="67"/>
      <c r="I44" s="43" t="s">
        <v>56</v>
      </c>
      <c r="J44" s="44" t="str">
        <f t="shared" si="3"/>
        <v/>
      </c>
    </row>
    <row r="45" spans="1:10" ht="27" customHeight="1">
      <c r="A45" s="65"/>
      <c r="B45" s="66"/>
      <c r="C45" s="67"/>
      <c r="D45" s="43" t="s">
        <v>56</v>
      </c>
      <c r="E45" s="44" t="str">
        <f t="shared" si="2"/>
        <v/>
      </c>
      <c r="F45" s="74"/>
      <c r="G45" s="66"/>
      <c r="H45" s="67"/>
      <c r="I45" s="43" t="s">
        <v>56</v>
      </c>
      <c r="J45" s="44" t="str">
        <f t="shared" si="3"/>
        <v/>
      </c>
    </row>
    <row r="46" spans="1:10" ht="27" customHeight="1">
      <c r="A46" s="65"/>
      <c r="B46" s="66"/>
      <c r="C46" s="67"/>
      <c r="D46" s="43" t="s">
        <v>56</v>
      </c>
      <c r="E46" s="44" t="str">
        <f t="shared" si="2"/>
        <v/>
      </c>
      <c r="F46" s="74"/>
      <c r="G46" s="66"/>
      <c r="H46" s="67"/>
      <c r="I46" s="43" t="s">
        <v>56</v>
      </c>
      <c r="J46" s="44" t="str">
        <f t="shared" si="3"/>
        <v/>
      </c>
    </row>
    <row r="47" spans="1:10" ht="27" customHeight="1">
      <c r="A47" s="65"/>
      <c r="B47" s="66"/>
      <c r="C47" s="67"/>
      <c r="D47" s="43" t="s">
        <v>56</v>
      </c>
      <c r="E47" s="44" t="str">
        <f t="shared" si="2"/>
        <v/>
      </c>
      <c r="F47" s="74"/>
      <c r="G47" s="66"/>
      <c r="H47" s="67"/>
      <c r="I47" s="43" t="s">
        <v>56</v>
      </c>
      <c r="J47" s="44" t="str">
        <f t="shared" si="3"/>
        <v/>
      </c>
    </row>
    <row r="48" spans="1:10" ht="27" customHeight="1">
      <c r="A48" s="65"/>
      <c r="B48" s="66"/>
      <c r="C48" s="67"/>
      <c r="D48" s="43" t="s">
        <v>56</v>
      </c>
      <c r="E48" s="44" t="str">
        <f t="shared" si="2"/>
        <v/>
      </c>
      <c r="F48" s="74"/>
      <c r="G48" s="66"/>
      <c r="H48" s="67"/>
      <c r="I48" s="43" t="s">
        <v>56</v>
      </c>
      <c r="J48" s="44" t="str">
        <f t="shared" si="3"/>
        <v/>
      </c>
    </row>
    <row r="49" spans="1:10" ht="27" customHeight="1">
      <c r="A49" s="65"/>
      <c r="B49" s="66"/>
      <c r="C49" s="67"/>
      <c r="D49" s="43" t="s">
        <v>55</v>
      </c>
      <c r="E49" s="44" t="str">
        <f t="shared" si="2"/>
        <v/>
      </c>
      <c r="F49" s="74"/>
      <c r="G49" s="66"/>
      <c r="H49" s="67"/>
      <c r="I49" s="43" t="s">
        <v>55</v>
      </c>
      <c r="J49" s="44" t="str">
        <f t="shared" si="3"/>
        <v/>
      </c>
    </row>
    <row r="50" spans="1:10" ht="27" customHeight="1">
      <c r="A50" s="65"/>
      <c r="B50" s="66"/>
      <c r="C50" s="67"/>
      <c r="D50" s="43" t="s">
        <v>55</v>
      </c>
      <c r="E50" s="44" t="str">
        <f t="shared" si="2"/>
        <v/>
      </c>
      <c r="F50" s="74"/>
      <c r="G50" s="66"/>
      <c r="H50" s="67"/>
      <c r="I50" s="43" t="s">
        <v>55</v>
      </c>
      <c r="J50" s="44" t="str">
        <f t="shared" si="3"/>
        <v/>
      </c>
    </row>
    <row r="51" spans="1:10" ht="27" customHeight="1">
      <c r="A51" s="65"/>
      <c r="B51" s="66"/>
      <c r="C51" s="67"/>
      <c r="D51" s="43" t="s">
        <v>55</v>
      </c>
      <c r="E51" s="44" t="str">
        <f t="shared" si="2"/>
        <v/>
      </c>
      <c r="F51" s="74"/>
      <c r="G51" s="66"/>
      <c r="H51" s="67"/>
      <c r="I51" s="43" t="s">
        <v>55</v>
      </c>
      <c r="J51" s="44" t="str">
        <f t="shared" si="3"/>
        <v/>
      </c>
    </row>
    <row r="52" spans="1:10" ht="27" customHeight="1">
      <c r="A52" s="65"/>
      <c r="B52" s="66"/>
      <c r="C52" s="67"/>
      <c r="D52" s="43" t="s">
        <v>55</v>
      </c>
      <c r="E52" s="44" t="str">
        <f t="shared" si="2"/>
        <v/>
      </c>
      <c r="F52" s="74"/>
      <c r="G52" s="66"/>
      <c r="H52" s="67"/>
      <c r="I52" s="43" t="s">
        <v>55</v>
      </c>
      <c r="J52" s="44" t="str">
        <f t="shared" si="3"/>
        <v/>
      </c>
    </row>
    <row r="53" spans="1:10" ht="27" customHeight="1">
      <c r="A53" s="65"/>
      <c r="B53" s="66"/>
      <c r="C53" s="67"/>
      <c r="D53" s="43" t="s">
        <v>55</v>
      </c>
      <c r="E53" s="44" t="str">
        <f t="shared" si="2"/>
        <v/>
      </c>
      <c r="F53" s="74"/>
      <c r="G53" s="66"/>
      <c r="H53" s="67"/>
      <c r="I53" s="43" t="s">
        <v>55</v>
      </c>
      <c r="J53" s="44" t="str">
        <f t="shared" si="3"/>
        <v/>
      </c>
    </row>
    <row r="54" spans="1:10" ht="27" customHeight="1">
      <c r="A54" s="65"/>
      <c r="B54" s="66"/>
      <c r="C54" s="67"/>
      <c r="D54" s="43" t="s">
        <v>55</v>
      </c>
      <c r="E54" s="44" t="str">
        <f t="shared" si="2"/>
        <v/>
      </c>
      <c r="F54" s="74"/>
      <c r="G54" s="66"/>
      <c r="H54" s="67"/>
      <c r="I54" s="43" t="s">
        <v>55</v>
      </c>
      <c r="J54" s="44" t="str">
        <f t="shared" si="3"/>
        <v/>
      </c>
    </row>
    <row r="55" spans="1:10" ht="27" customHeight="1">
      <c r="A55" s="65"/>
      <c r="B55" s="66"/>
      <c r="C55" s="67"/>
      <c r="D55" s="43" t="s">
        <v>55</v>
      </c>
      <c r="E55" s="44" t="str">
        <f t="shared" si="2"/>
        <v/>
      </c>
      <c r="F55" s="74"/>
      <c r="G55" s="66"/>
      <c r="H55" s="67"/>
      <c r="I55" s="43" t="s">
        <v>55</v>
      </c>
      <c r="J55" s="44" t="str">
        <f t="shared" si="3"/>
        <v/>
      </c>
    </row>
    <row r="56" spans="1:10" ht="27" customHeight="1">
      <c r="A56" s="65"/>
      <c r="B56" s="66"/>
      <c r="C56" s="67"/>
      <c r="D56" s="43" t="s">
        <v>56</v>
      </c>
      <c r="E56" s="44" t="str">
        <f t="shared" si="2"/>
        <v/>
      </c>
      <c r="F56" s="74"/>
      <c r="G56" s="66"/>
      <c r="H56" s="67"/>
      <c r="I56" s="43" t="s">
        <v>56</v>
      </c>
      <c r="J56" s="44" t="str">
        <f t="shared" si="3"/>
        <v/>
      </c>
    </row>
    <row r="57" spans="1:10" ht="27" customHeight="1">
      <c r="A57" s="65"/>
      <c r="B57" s="66"/>
      <c r="C57" s="67"/>
      <c r="D57" s="43" t="s">
        <v>56</v>
      </c>
      <c r="E57" s="44" t="str">
        <f t="shared" si="2"/>
        <v/>
      </c>
      <c r="F57" s="74"/>
      <c r="G57" s="66"/>
      <c r="H57" s="67"/>
      <c r="I57" s="43" t="s">
        <v>56</v>
      </c>
      <c r="J57" s="44" t="str">
        <f t="shared" si="3"/>
        <v/>
      </c>
    </row>
    <row r="58" spans="1:10" ht="27" customHeight="1">
      <c r="A58" s="65"/>
      <c r="B58" s="66"/>
      <c r="C58" s="67"/>
      <c r="D58" s="43" t="s">
        <v>56</v>
      </c>
      <c r="E58" s="44" t="str">
        <f t="shared" si="2"/>
        <v/>
      </c>
      <c r="F58" s="74"/>
      <c r="G58" s="66"/>
      <c r="H58" s="67"/>
      <c r="I58" s="43" t="s">
        <v>56</v>
      </c>
      <c r="J58" s="44" t="str">
        <f t="shared" si="3"/>
        <v/>
      </c>
    </row>
    <row r="59" spans="1:10" ht="27" customHeight="1">
      <c r="A59" s="65"/>
      <c r="B59" s="66"/>
      <c r="C59" s="67"/>
      <c r="D59" s="43" t="s">
        <v>56</v>
      </c>
      <c r="E59" s="44" t="str">
        <f t="shared" si="2"/>
        <v/>
      </c>
      <c r="F59" s="74"/>
      <c r="G59" s="66"/>
      <c r="H59" s="67"/>
      <c r="I59" s="43" t="s">
        <v>56</v>
      </c>
      <c r="J59" s="44" t="str">
        <f t="shared" si="3"/>
        <v/>
      </c>
    </row>
    <row r="60" spans="1:10" ht="27" customHeight="1">
      <c r="A60" s="65"/>
      <c r="B60" s="66"/>
      <c r="C60" s="67"/>
      <c r="D60" s="43" t="s">
        <v>56</v>
      </c>
      <c r="E60" s="44" t="str">
        <f t="shared" si="2"/>
        <v/>
      </c>
      <c r="F60" s="74"/>
      <c r="G60" s="66"/>
      <c r="H60" s="67"/>
      <c r="I60" s="43" t="s">
        <v>56</v>
      </c>
      <c r="J60" s="44" t="str">
        <f t="shared" si="3"/>
        <v/>
      </c>
    </row>
    <row r="61" spans="1:10" ht="27" customHeight="1">
      <c r="A61" s="65"/>
      <c r="B61" s="66"/>
      <c r="C61" s="67"/>
      <c r="D61" s="43" t="s">
        <v>59</v>
      </c>
      <c r="E61" s="44" t="str">
        <f t="shared" si="2"/>
        <v/>
      </c>
      <c r="F61" s="74"/>
      <c r="G61" s="66"/>
      <c r="H61" s="67"/>
      <c r="I61" s="43" t="s">
        <v>59</v>
      </c>
      <c r="J61" s="44" t="str">
        <f t="shared" si="3"/>
        <v/>
      </c>
    </row>
    <row r="62" spans="1:10" ht="27" customHeight="1">
      <c r="A62" s="65"/>
      <c r="B62" s="66"/>
      <c r="C62" s="67"/>
      <c r="D62" s="43" t="s">
        <v>58</v>
      </c>
      <c r="E62" s="44" t="str">
        <f t="shared" si="2"/>
        <v/>
      </c>
      <c r="F62" s="74"/>
      <c r="G62" s="66"/>
      <c r="H62" s="67"/>
      <c r="I62" s="43" t="s">
        <v>58</v>
      </c>
      <c r="J62" s="44" t="str">
        <f t="shared" si="3"/>
        <v/>
      </c>
    </row>
    <row r="63" spans="1:10" ht="27" customHeight="1">
      <c r="A63" s="65"/>
      <c r="B63" s="66"/>
      <c r="C63" s="67"/>
      <c r="D63" s="43" t="s">
        <v>56</v>
      </c>
      <c r="E63" s="44" t="str">
        <f t="shared" si="2"/>
        <v/>
      </c>
      <c r="F63" s="74"/>
      <c r="G63" s="66"/>
      <c r="H63" s="67"/>
      <c r="I63" s="43" t="s">
        <v>57</v>
      </c>
      <c r="J63" s="44" t="str">
        <f t="shared" si="3"/>
        <v/>
      </c>
    </row>
    <row r="64" spans="1:10" ht="27" customHeight="1">
      <c r="A64" s="65"/>
      <c r="B64" s="66"/>
      <c r="C64" s="67"/>
      <c r="D64" s="43" t="s">
        <v>56</v>
      </c>
      <c r="E64" s="44" t="str">
        <f t="shared" si="2"/>
        <v/>
      </c>
      <c r="F64" s="74"/>
      <c r="G64" s="66"/>
      <c r="H64" s="67"/>
      <c r="I64" s="43" t="s">
        <v>58</v>
      </c>
      <c r="J64" s="44" t="str">
        <f t="shared" si="3"/>
        <v/>
      </c>
    </row>
    <row r="65" spans="1:10" ht="27" customHeight="1" thickBot="1">
      <c r="A65" s="68"/>
      <c r="B65" s="69"/>
      <c r="C65" s="70"/>
      <c r="D65" s="45" t="s">
        <v>58</v>
      </c>
      <c r="E65" s="46" t="str">
        <f t="shared" si="2"/>
        <v/>
      </c>
      <c r="F65" s="75"/>
      <c r="G65" s="69"/>
      <c r="H65" s="70"/>
      <c r="I65" s="45" t="s">
        <v>58</v>
      </c>
      <c r="J65" s="46" t="str">
        <f t="shared" si="3"/>
        <v/>
      </c>
    </row>
    <row r="66" spans="1:10" ht="27" customHeight="1" thickTop="1">
      <c r="A66" s="47" t="s">
        <v>61</v>
      </c>
      <c r="B66" s="48">
        <f ca="1">SUM(B36:B65)+B33</f>
        <v>0</v>
      </c>
      <c r="C66" s="429">
        <f ca="1">B66*1100*C4*110%</f>
        <v>0</v>
      </c>
      <c r="D66" s="429"/>
      <c r="E66" s="429"/>
      <c r="F66" s="49" t="s">
        <v>62</v>
      </c>
      <c r="G66" s="48">
        <f>SUM(G36:G65)+G33</f>
        <v>0</v>
      </c>
      <c r="H66" s="429">
        <f ca="1">G66*1100*C4*110%</f>
        <v>0</v>
      </c>
      <c r="I66" s="429"/>
      <c r="J66" s="429"/>
    </row>
    <row r="67" spans="1:10" s="54" customFormat="1" ht="27" customHeight="1">
      <c r="A67" s="50" t="s">
        <v>63</v>
      </c>
      <c r="B67" s="51">
        <f ca="1">B66-G66</f>
        <v>0</v>
      </c>
      <c r="C67" s="430" t="s">
        <v>64</v>
      </c>
      <c r="D67" s="431"/>
      <c r="E67" s="432">
        <f ca="1">C66-H66</f>
        <v>0</v>
      </c>
      <c r="F67" s="433"/>
      <c r="G67" s="52"/>
      <c r="H67" s="427"/>
      <c r="I67" s="427"/>
      <c r="J67" s="53"/>
    </row>
  </sheetData>
  <sheetProtection selectLockedCells="1"/>
  <mergeCells count="20">
    <mergeCell ref="A1:J1"/>
    <mergeCell ref="B2:E2"/>
    <mergeCell ref="B3:C3"/>
    <mergeCell ref="G3:J3"/>
    <mergeCell ref="G4:J4"/>
    <mergeCell ref="G2:J2"/>
    <mergeCell ref="C5:E5"/>
    <mergeCell ref="H5:J5"/>
    <mergeCell ref="C33:E33"/>
    <mergeCell ref="H33:J33"/>
    <mergeCell ref="C34:D34"/>
    <mergeCell ref="E34:F34"/>
    <mergeCell ref="H34:I34"/>
    <mergeCell ref="C35:E35"/>
    <mergeCell ref="H35:J35"/>
    <mergeCell ref="C66:E66"/>
    <mergeCell ref="H66:J66"/>
    <mergeCell ref="C67:D67"/>
    <mergeCell ref="E67:F67"/>
    <mergeCell ref="H67:I67"/>
  </mergeCells>
  <phoneticPr fontId="1"/>
  <pageMargins left="0.86614173228346458" right="0.19685039370078741" top="0.70866141732283472" bottom="0.51181102362204722" header="0.51181102362204722" footer="0.43307086614173229"/>
  <pageSetup paperSize="9" scale="91" orientation="portrait" r:id="rId1"/>
  <headerFooter alignWithMargins="0"/>
  <rowBreaks count="1" manualBreakCount="1">
    <brk id="34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1D14-9422-455B-AA38-C4E48D1FF8C0}">
  <sheetPr codeName="Sheet8">
    <pageSetUpPr fitToPage="1"/>
  </sheetPr>
  <dimension ref="A1:K27"/>
  <sheetViews>
    <sheetView showZeros="0" zoomScaleNormal="100" workbookViewId="0">
      <selection activeCell="A16" sqref="A16:G16"/>
    </sheetView>
  </sheetViews>
  <sheetFormatPr defaultColWidth="10" defaultRowHeight="19.5"/>
  <cols>
    <col min="1" max="1" width="17.25" style="211" bestFit="1" customWidth="1"/>
    <col min="2" max="2" width="12.875" style="211" bestFit="1" customWidth="1"/>
    <col min="3" max="3" width="11.625" style="211" customWidth="1"/>
    <col min="4" max="4" width="6.25" style="211" customWidth="1"/>
    <col min="5" max="5" width="15.625" style="211" customWidth="1"/>
    <col min="6" max="6" width="10.625" style="211" customWidth="1"/>
    <col min="7" max="7" width="15.625" style="211" customWidth="1"/>
    <col min="8" max="8" width="10.75" style="211" bestFit="1" customWidth="1"/>
    <col min="9" max="16384" width="10" style="211"/>
  </cols>
  <sheetData>
    <row r="1" spans="1:11">
      <c r="A1" s="214" t="str">
        <f>IF(申込書!M32=1,申込書!D7,申込書!D18)&amp;" 御中"</f>
        <v xml:space="preserve"> 御中</v>
      </c>
      <c r="B1" s="208"/>
      <c r="C1" s="209"/>
      <c r="D1" s="210"/>
      <c r="E1" s="210"/>
      <c r="F1" s="210"/>
      <c r="G1" s="210"/>
      <c r="H1" s="208"/>
    </row>
    <row r="2" spans="1:11">
      <c r="A2" s="214"/>
      <c r="B2" s="208"/>
      <c r="C2" s="209"/>
      <c r="D2" s="210"/>
      <c r="E2" s="210"/>
      <c r="F2" s="210"/>
      <c r="G2" s="210"/>
      <c r="H2" s="208"/>
    </row>
    <row r="3" spans="1:11">
      <c r="A3" s="212" t="s">
        <v>36</v>
      </c>
      <c r="B3" s="211">
        <f>申込書!D13</f>
        <v>0</v>
      </c>
      <c r="D3" s="213"/>
      <c r="F3" s="213"/>
      <c r="G3" s="213"/>
    </row>
    <row r="4" spans="1:11">
      <c r="A4" s="214"/>
      <c r="B4" s="208"/>
      <c r="C4" s="209"/>
      <c r="D4" s="210"/>
      <c r="E4" s="210"/>
      <c r="F4" s="210"/>
      <c r="G4" s="210"/>
      <c r="H4" s="208"/>
    </row>
    <row r="5" spans="1:11">
      <c r="A5" s="212" t="s">
        <v>2</v>
      </c>
      <c r="B5" s="211">
        <f>申込書!D12</f>
        <v>0</v>
      </c>
      <c r="D5" s="213"/>
      <c r="F5" s="215"/>
      <c r="G5" s="213"/>
    </row>
    <row r="6" spans="1:11">
      <c r="A6" s="208"/>
      <c r="B6" s="208"/>
      <c r="C6" s="209"/>
      <c r="D6" s="210"/>
      <c r="E6" s="210"/>
      <c r="F6" s="210"/>
      <c r="G6" s="210"/>
      <c r="H6" s="208"/>
    </row>
    <row r="7" spans="1:11" ht="33" customHeight="1">
      <c r="A7" s="11" t="s">
        <v>7</v>
      </c>
      <c r="B7" s="12" t="s">
        <v>8</v>
      </c>
      <c r="C7" s="13" t="s">
        <v>9</v>
      </c>
      <c r="D7" s="439" t="s">
        <v>37</v>
      </c>
      <c r="E7" s="439"/>
      <c r="F7" s="439"/>
      <c r="G7" s="440"/>
      <c r="H7" s="208"/>
      <c r="I7" s="441" t="s">
        <v>203</v>
      </c>
      <c r="J7" s="441"/>
      <c r="K7" s="441"/>
    </row>
    <row r="8" spans="1:11" ht="33" customHeight="1">
      <c r="A8" s="14">
        <f ca="1">IF(返還請求書!L17=FALSE,申込書!B24,INDIRECT(返還請求書!L11&amp;"!b24"))</f>
        <v>0</v>
      </c>
      <c r="B8" s="222">
        <f ca="1">A8/2</f>
        <v>0</v>
      </c>
      <c r="C8" s="20" t="str">
        <f ca="1">IF(返還請求書!L17=FALSE,申込書!D24,INDIRECT(返還請求書!L11&amp;"!d24"))</f>
        <v/>
      </c>
      <c r="D8" s="15" t="s">
        <v>35</v>
      </c>
      <c r="E8" s="220">
        <f ca="1">IF(返還請求書!L17=FALSE,申込書!H24,INDIRECT(返還請求書!L11&amp;"!h24"))</f>
        <v>0</v>
      </c>
      <c r="F8" s="16" t="s">
        <v>11</v>
      </c>
      <c r="G8" s="221" t="str">
        <f ca="1">IF(返還請求書!L17=FALSE,申込書!J24,INDIRECT(返還請求書!L11&amp;"!j24"))</f>
        <v/>
      </c>
      <c r="H8" s="216" t="e">
        <f ca="1">C8*5</f>
        <v>#VALUE!</v>
      </c>
      <c r="I8" s="441"/>
      <c r="J8" s="441"/>
      <c r="K8" s="441"/>
    </row>
    <row r="9" spans="1:11" ht="33" customHeight="1">
      <c r="A9" s="14">
        <f ca="1">IF(返還請求書!L17=FALSE,申込書!B25,IF(INDIRECT(返還請求書!L11&amp;"!b25")="","",INDIRECT(返還請求書!L11&amp;"!b25")))</f>
        <v>0</v>
      </c>
      <c r="B9" s="222">
        <f ca="1">IF(A9="","",A9/2)</f>
        <v>0</v>
      </c>
      <c r="C9" s="20" t="str">
        <f ca="1">IF(返還請求書!L17=FALSE,申込書!D25,INDIRECT(返還請求書!L11&amp;"!d25"))</f>
        <v/>
      </c>
      <c r="D9" s="15" t="s">
        <v>35</v>
      </c>
      <c r="E9" s="220">
        <f ca="1">IF(返還請求書!L17=FALSE,申込書!H25,IF(INDIRECT(返還請求書!L11&amp;"!h25")="","",INDIRECT(返還請求書!L11&amp;"!h25")))</f>
        <v>0</v>
      </c>
      <c r="F9" s="16" t="s">
        <v>11</v>
      </c>
      <c r="G9" s="221" t="str">
        <f ca="1">IF(返還請求書!L17=FALSE,申込書!J25,INDIRECT(返還請求書!L11&amp;"!j25"))</f>
        <v/>
      </c>
      <c r="H9" s="216" t="e">
        <f ca="1">C9*4</f>
        <v>#VALUE!</v>
      </c>
      <c r="I9" s="217"/>
    </row>
    <row r="10" spans="1:11" ht="33" customHeight="1">
      <c r="A10" s="14">
        <f ca="1">IF(返還請求書!L17=FALSE,申込書!B26,IF(INDIRECT(返還請求書!L11&amp;"!b26")="","",INDIRECT(返還請求書!L11&amp;"!b26")))</f>
        <v>0</v>
      </c>
      <c r="B10" s="222">
        <f ca="1">IF(A10="","",A10/2)</f>
        <v>0</v>
      </c>
      <c r="C10" s="20" t="str">
        <f ca="1">IF(返還請求書!L17=FALSE,申込書!D26,INDIRECT(返還請求書!L11&amp;"!d26"))</f>
        <v/>
      </c>
      <c r="D10" s="15" t="s">
        <v>35</v>
      </c>
      <c r="E10" s="220">
        <f ca="1">IF(返還請求書!L17=FALSE,申込書!H26,IF(INDIRECT(返還請求書!L11&amp;"!h26")="","",INDIRECT(返還請求書!L11&amp;"!h26")))</f>
        <v>0</v>
      </c>
      <c r="F10" s="16" t="s">
        <v>11</v>
      </c>
      <c r="G10" s="221" t="str">
        <f ca="1">IF(返還請求書!L17=FALSE,申込書!J26,INDIRECT(返還請求書!L11&amp;"!j26"))</f>
        <v/>
      </c>
      <c r="H10" s="216" t="e">
        <f ca="1">C10*2</f>
        <v>#VALUE!</v>
      </c>
    </row>
    <row r="11" spans="1:11">
      <c r="A11" s="208"/>
      <c r="B11" s="208"/>
      <c r="C11" s="208"/>
      <c r="D11" s="208"/>
      <c r="E11" s="208"/>
      <c r="F11" s="208"/>
      <c r="G11" s="208"/>
      <c r="H11" s="208"/>
    </row>
    <row r="12" spans="1:11">
      <c r="A12" s="218"/>
      <c r="B12" s="218"/>
      <c r="C12" s="219"/>
      <c r="D12" s="219"/>
      <c r="E12" s="219"/>
      <c r="F12" s="219"/>
      <c r="G12" s="219"/>
      <c r="H12" s="208"/>
    </row>
    <row r="13" spans="1:11">
      <c r="A13" s="208"/>
      <c r="B13" s="208"/>
      <c r="C13" s="208"/>
      <c r="D13" s="208"/>
      <c r="E13" s="208"/>
      <c r="F13" s="208"/>
      <c r="G13" s="208"/>
      <c r="H13" s="208"/>
    </row>
    <row r="14" spans="1:11">
      <c r="A14" s="208"/>
      <c r="B14" s="208"/>
      <c r="C14" s="208"/>
      <c r="D14" s="208"/>
      <c r="E14" s="208"/>
      <c r="F14" s="208"/>
      <c r="G14" s="208"/>
      <c r="H14" s="208"/>
    </row>
    <row r="15" spans="1:11">
      <c r="A15" s="208"/>
      <c r="B15" s="208"/>
      <c r="C15" s="208"/>
      <c r="D15" s="208"/>
      <c r="E15" s="208"/>
      <c r="F15" s="208"/>
      <c r="G15" s="208"/>
      <c r="H15" s="208"/>
    </row>
    <row r="16" spans="1:11">
      <c r="A16" s="208"/>
      <c r="B16" s="208"/>
      <c r="C16" s="208"/>
      <c r="D16" s="208"/>
      <c r="E16" s="208"/>
      <c r="F16" s="208"/>
      <c r="G16" s="208"/>
      <c r="H16" s="208"/>
    </row>
    <row r="17" spans="1:8">
      <c r="A17" s="208"/>
      <c r="B17" s="208"/>
      <c r="C17" s="208"/>
      <c r="D17" s="208"/>
      <c r="E17" s="208"/>
      <c r="F17" s="208"/>
      <c r="G17" s="208"/>
      <c r="H17" s="208"/>
    </row>
    <row r="18" spans="1:8">
      <c r="A18" s="208"/>
      <c r="B18" s="208"/>
      <c r="C18" s="208"/>
      <c r="D18" s="208"/>
      <c r="E18" s="208"/>
      <c r="F18" s="208"/>
      <c r="G18" s="208"/>
      <c r="H18" s="208"/>
    </row>
    <row r="19" spans="1:8">
      <c r="A19" s="208"/>
      <c r="B19" s="208"/>
      <c r="C19" s="208"/>
      <c r="D19" s="208"/>
      <c r="E19" s="208"/>
      <c r="F19" s="208"/>
      <c r="G19" s="208"/>
      <c r="H19" s="208"/>
    </row>
    <row r="20" spans="1:8">
      <c r="A20" s="208"/>
      <c r="B20" s="208"/>
      <c r="C20" s="208"/>
      <c r="D20" s="208"/>
      <c r="E20" s="208"/>
      <c r="F20" s="208"/>
      <c r="G20" s="208"/>
      <c r="H20" s="208"/>
    </row>
    <row r="21" spans="1:8">
      <c r="A21" s="208"/>
      <c r="B21" s="208"/>
      <c r="C21" s="208"/>
      <c r="D21" s="208"/>
      <c r="E21" s="208"/>
      <c r="F21" s="208"/>
      <c r="G21" s="208"/>
      <c r="H21" s="208"/>
    </row>
    <row r="22" spans="1:8">
      <c r="A22" s="208"/>
      <c r="B22" s="208"/>
      <c r="C22" s="208"/>
      <c r="D22" s="208"/>
      <c r="E22" s="208"/>
      <c r="F22" s="208"/>
      <c r="G22" s="208"/>
      <c r="H22" s="208"/>
    </row>
    <row r="23" spans="1:8">
      <c r="A23" s="208"/>
      <c r="B23" s="208"/>
      <c r="C23" s="208"/>
      <c r="D23" s="208"/>
      <c r="E23" s="208"/>
      <c r="F23" s="208"/>
      <c r="G23" s="208"/>
      <c r="H23" s="208"/>
    </row>
    <row r="24" spans="1:8">
      <c r="A24" s="208"/>
      <c r="B24" s="208"/>
      <c r="C24" s="208"/>
      <c r="D24" s="208"/>
      <c r="E24" s="208"/>
      <c r="F24" s="208"/>
      <c r="G24" s="208"/>
      <c r="H24" s="208"/>
    </row>
    <row r="25" spans="1:8">
      <c r="A25" s="208"/>
      <c r="B25" s="208"/>
      <c r="C25" s="208"/>
      <c r="D25" s="208"/>
      <c r="E25" s="208"/>
      <c r="F25" s="208"/>
      <c r="G25" s="208"/>
      <c r="H25" s="208"/>
    </row>
    <row r="26" spans="1:8">
      <c r="A26" s="208"/>
      <c r="B26" s="208"/>
      <c r="C26" s="208"/>
      <c r="D26" s="208"/>
      <c r="E26" s="208"/>
      <c r="F26" s="208"/>
      <c r="G26" s="208"/>
      <c r="H26" s="208"/>
    </row>
    <row r="27" spans="1:8">
      <c r="A27" s="208"/>
      <c r="B27" s="208"/>
      <c r="C27" s="208"/>
      <c r="D27" s="208"/>
      <c r="E27" s="208"/>
      <c r="F27" s="208"/>
      <c r="G27" s="208"/>
      <c r="H27" s="208"/>
    </row>
  </sheetData>
  <mergeCells count="2">
    <mergeCell ref="D7:G7"/>
    <mergeCell ref="I7:K8"/>
  </mergeCells>
  <phoneticPr fontId="1"/>
  <printOptions horizontalCentered="1"/>
  <pageMargins left="0.25" right="0.25" top="0.75" bottom="0.75" header="0.3" footer="0.3"/>
  <pageSetup paperSize="73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6B51-8917-45D3-A52E-1BBD91378AFF}">
  <dimension ref="A1:O30"/>
  <sheetViews>
    <sheetView zoomScaleNormal="100" workbookViewId="0">
      <selection activeCell="A16" sqref="A16:G16"/>
    </sheetView>
  </sheetViews>
  <sheetFormatPr defaultRowHeight="12"/>
  <cols>
    <col min="1" max="1" width="8.625" style="87" customWidth="1"/>
    <col min="2" max="2" width="8.375" style="87" customWidth="1"/>
    <col min="3" max="3" width="10.625" style="87" customWidth="1"/>
    <col min="4" max="4" width="8.625" style="87" customWidth="1"/>
    <col min="5" max="5" width="10.625" style="87" customWidth="1"/>
    <col min="6" max="7" width="4.625" style="87" customWidth="1"/>
    <col min="8" max="8" width="10.625" style="87" customWidth="1"/>
    <col min="9" max="9" width="11.5" style="87" customWidth="1"/>
    <col min="10" max="10" width="14.625" style="87" customWidth="1"/>
    <col min="11" max="11" width="9" style="87"/>
    <col min="12" max="12" width="11.75" style="87" customWidth="1"/>
    <col min="13" max="13" width="9" style="87"/>
    <col min="14" max="14" width="10.375" style="87" customWidth="1"/>
    <col min="15" max="16384" width="9" style="87"/>
  </cols>
  <sheetData>
    <row r="1" spans="1:14" ht="26.25" customHeight="1">
      <c r="A1" s="442" t="s">
        <v>184</v>
      </c>
      <c r="B1" s="442"/>
      <c r="C1" s="442"/>
      <c r="D1" s="442"/>
      <c r="E1" s="442"/>
      <c r="F1" s="442"/>
      <c r="G1" s="442"/>
      <c r="H1" s="442"/>
      <c r="I1" s="442"/>
      <c r="J1" s="442"/>
    </row>
    <row r="2" spans="1:14" ht="18" customHeight="1">
      <c r="A2" s="443"/>
      <c r="B2" s="443"/>
      <c r="C2" s="443"/>
      <c r="D2" s="443"/>
      <c r="E2" s="443"/>
      <c r="F2" s="443"/>
      <c r="G2" s="443"/>
      <c r="H2" s="443"/>
      <c r="I2" s="443"/>
      <c r="J2" s="443"/>
    </row>
    <row r="3" spans="1:14" ht="21.75" customHeight="1">
      <c r="A3" s="449">
        <f>IF(L21=1,申込書!D7,申込書!D18)</f>
        <v>0</v>
      </c>
      <c r="B3" s="449"/>
      <c r="C3" s="449"/>
      <c r="D3" s="87" t="s">
        <v>192</v>
      </c>
    </row>
    <row r="4" spans="1:14" ht="15" customHeight="1">
      <c r="A4" s="88"/>
      <c r="B4" s="88"/>
      <c r="C4" s="88"/>
      <c r="D4" s="88"/>
      <c r="E4" s="88"/>
      <c r="G4" s="88"/>
      <c r="I4" s="88" t="s">
        <v>75</v>
      </c>
      <c r="J4" s="88"/>
      <c r="L4" s="177"/>
      <c r="M4" s="177"/>
      <c r="N4" s="177"/>
    </row>
    <row r="5" spans="1:14" ht="15" customHeight="1">
      <c r="B5" s="88"/>
      <c r="C5" s="88"/>
      <c r="D5" s="88"/>
      <c r="E5" s="88"/>
      <c r="G5" s="88"/>
      <c r="I5" s="448" t="s">
        <v>185</v>
      </c>
      <c r="J5" s="448"/>
      <c r="L5" s="177"/>
      <c r="M5" s="177"/>
      <c r="N5" s="177"/>
    </row>
    <row r="6" spans="1:14" ht="15" customHeight="1">
      <c r="B6" s="88"/>
      <c r="C6" s="88"/>
      <c r="D6" s="88"/>
      <c r="E6" s="88"/>
      <c r="G6" s="88"/>
      <c r="I6" s="88"/>
      <c r="J6" s="88"/>
      <c r="L6" s="177"/>
      <c r="M6" s="177"/>
      <c r="N6" s="177"/>
    </row>
    <row r="7" spans="1:14" ht="15" customHeight="1">
      <c r="B7" s="88"/>
      <c r="C7" s="88"/>
      <c r="D7" s="88"/>
      <c r="E7" s="88"/>
      <c r="G7" s="88"/>
      <c r="I7" s="89" t="s">
        <v>186</v>
      </c>
      <c r="L7" s="153"/>
      <c r="M7" s="153"/>
      <c r="N7" s="153"/>
    </row>
    <row r="8" spans="1:14" ht="15" customHeight="1">
      <c r="B8" s="88"/>
      <c r="C8" s="88"/>
      <c r="D8" s="88"/>
      <c r="E8" s="88"/>
      <c r="G8" s="88"/>
      <c r="I8" s="89" t="s">
        <v>187</v>
      </c>
      <c r="J8" s="152"/>
      <c r="L8" s="444" t="s">
        <v>206</v>
      </c>
      <c r="M8" s="444"/>
      <c r="N8" s="444"/>
    </row>
    <row r="9" spans="1:14" ht="15" customHeight="1">
      <c r="B9" s="88"/>
      <c r="C9" s="88"/>
      <c r="D9" s="88"/>
      <c r="E9" s="88"/>
      <c r="G9" s="88"/>
      <c r="I9" s="89" t="s">
        <v>188</v>
      </c>
      <c r="J9" s="152"/>
      <c r="L9" s="444"/>
      <c r="M9" s="444"/>
      <c r="N9" s="444"/>
    </row>
    <row r="10" spans="1:14" ht="15" customHeight="1">
      <c r="B10" s="88"/>
      <c r="C10" s="88"/>
      <c r="D10" s="88"/>
      <c r="E10" s="88"/>
      <c r="F10" s="88"/>
      <c r="G10" s="88"/>
      <c r="H10" s="88"/>
      <c r="I10" s="88" t="s">
        <v>189</v>
      </c>
      <c r="J10" s="88"/>
      <c r="L10" s="154"/>
      <c r="M10" s="153"/>
      <c r="N10" s="153"/>
    </row>
    <row r="11" spans="1:14" ht="21.75" customHeight="1">
      <c r="A11" s="88" t="s">
        <v>168</v>
      </c>
      <c r="B11" s="287">
        <f>申込書!D12</f>
        <v>0</v>
      </c>
      <c r="C11" s="88"/>
      <c r="D11" s="88"/>
      <c r="E11" s="88"/>
      <c r="F11" s="88"/>
      <c r="G11" s="88"/>
      <c r="H11" s="88"/>
      <c r="I11" s="88"/>
      <c r="J11" s="88"/>
      <c r="L11" s="155" t="str">
        <f>"'申込書 ("&amp;L10&amp;")'"</f>
        <v>'申込書 ()'</v>
      </c>
      <c r="M11" s="153"/>
      <c r="N11" s="153"/>
    </row>
    <row r="12" spans="1:14" ht="21.75" customHeight="1">
      <c r="A12" s="88"/>
      <c r="B12" s="88"/>
      <c r="C12" s="88"/>
      <c r="D12" s="88"/>
      <c r="E12" s="88"/>
      <c r="F12" s="88"/>
      <c r="G12" s="88"/>
      <c r="H12" s="178" t="s">
        <v>204</v>
      </c>
      <c r="I12" s="450"/>
      <c r="J12" s="450"/>
      <c r="L12" s="153"/>
      <c r="M12" s="153"/>
      <c r="N12" s="153"/>
    </row>
    <row r="13" spans="1:14" ht="33" customHeight="1">
      <c r="A13" s="89" t="s">
        <v>193</v>
      </c>
      <c r="C13" s="451">
        <f>J21</f>
        <v>0</v>
      </c>
      <c r="D13" s="451"/>
      <c r="E13" s="88"/>
      <c r="F13" s="88"/>
      <c r="G13" s="88"/>
      <c r="H13" s="88"/>
      <c r="I13" s="88"/>
      <c r="J13" s="88"/>
    </row>
    <row r="14" spans="1:14" ht="0.95" customHeight="1">
      <c r="A14" s="446"/>
      <c r="B14" s="446"/>
      <c r="C14" s="446"/>
      <c r="D14" s="446"/>
      <c r="E14" s="446"/>
      <c r="F14" s="446"/>
      <c r="G14" s="446"/>
      <c r="H14" s="446"/>
      <c r="I14" s="446"/>
      <c r="J14" s="446"/>
    </row>
    <row r="15" spans="1:14" ht="26.1" customHeight="1">
      <c r="A15" s="443"/>
      <c r="B15" s="443"/>
      <c r="C15" s="443"/>
      <c r="D15" s="443"/>
      <c r="E15" s="443"/>
      <c r="F15" s="443"/>
      <c r="G15" s="443"/>
      <c r="H15" s="443"/>
      <c r="I15" s="443"/>
      <c r="J15" s="443"/>
    </row>
    <row r="16" spans="1:14" ht="20.100000000000001" customHeight="1" thickBot="1">
      <c r="A16" s="447" t="s">
        <v>162</v>
      </c>
      <c r="B16" s="447"/>
      <c r="C16" s="447"/>
      <c r="D16" s="447"/>
      <c r="E16" s="447"/>
      <c r="F16" s="447"/>
      <c r="G16" s="447"/>
      <c r="H16" s="156" t="s">
        <v>163</v>
      </c>
      <c r="I16" s="156" t="s">
        <v>164</v>
      </c>
      <c r="J16" s="156" t="s">
        <v>165</v>
      </c>
    </row>
    <row r="17" spans="1:15" ht="22.5" customHeight="1">
      <c r="A17" s="445" t="s">
        <v>169</v>
      </c>
      <c r="B17" s="445"/>
      <c r="C17" s="445"/>
      <c r="D17" s="445"/>
      <c r="E17" s="445"/>
      <c r="F17" s="445"/>
      <c r="G17" s="445"/>
      <c r="H17" s="157">
        <v>1700</v>
      </c>
      <c r="I17" s="190">
        <f>SUM(L26:L28)</f>
        <v>0</v>
      </c>
      <c r="J17" s="158">
        <f>H17*I17</f>
        <v>0</v>
      </c>
      <c r="L17" s="87" t="b">
        <v>0</v>
      </c>
    </row>
    <row r="18" spans="1:15" ht="22.5" customHeight="1">
      <c r="A18" s="151"/>
      <c r="B18" s="151"/>
      <c r="C18" s="151"/>
      <c r="D18" s="151"/>
      <c r="E18" s="151"/>
      <c r="F18" s="151"/>
      <c r="G18" s="151"/>
      <c r="H18" s="159"/>
      <c r="I18" s="160"/>
      <c r="J18" s="159"/>
    </row>
    <row r="19" spans="1:15" ht="22.5" customHeight="1">
      <c r="A19" s="151"/>
      <c r="B19" s="151"/>
      <c r="C19" s="151"/>
      <c r="D19" s="151"/>
      <c r="E19" s="151"/>
      <c r="F19" s="151"/>
      <c r="G19" s="151"/>
      <c r="H19" s="150" t="s">
        <v>166</v>
      </c>
      <c r="I19" s="150"/>
      <c r="J19" s="161">
        <f>J17</f>
        <v>0</v>
      </c>
    </row>
    <row r="20" spans="1:15" ht="22.5" customHeight="1">
      <c r="A20" s="151" t="s">
        <v>177</v>
      </c>
      <c r="B20" s="151"/>
      <c r="C20" s="151"/>
      <c r="D20" s="151"/>
      <c r="E20" s="151"/>
      <c r="F20" s="151"/>
      <c r="G20" s="151"/>
      <c r="H20" s="288" t="s">
        <v>176</v>
      </c>
      <c r="I20" s="150"/>
      <c r="J20" s="162">
        <f>J19*0.1</f>
        <v>0</v>
      </c>
      <c r="L20" s="87">
        <v>0</v>
      </c>
    </row>
    <row r="21" spans="1:15" ht="22.5" customHeight="1">
      <c r="A21" s="290"/>
      <c r="B21" s="163" t="s">
        <v>178</v>
      </c>
      <c r="C21" s="164" t="s">
        <v>179</v>
      </c>
      <c r="D21" s="191" t="s">
        <v>180</v>
      </c>
      <c r="E21" s="151"/>
      <c r="F21" s="151"/>
      <c r="G21" s="151"/>
      <c r="H21" s="150" t="s">
        <v>82</v>
      </c>
      <c r="I21" s="165"/>
      <c r="J21" s="162">
        <f>SUM(J19:J20)</f>
        <v>0</v>
      </c>
      <c r="L21" s="87">
        <v>0</v>
      </c>
    </row>
    <row r="22" spans="1:15" ht="22.5" customHeight="1">
      <c r="A22" s="291">
        <v>0.1</v>
      </c>
      <c r="B22" s="166">
        <f>J19</f>
        <v>0</v>
      </c>
      <c r="C22" s="167">
        <f>J20</f>
        <v>0</v>
      </c>
      <c r="D22" s="192">
        <f>J21</f>
        <v>0</v>
      </c>
      <c r="E22" s="151"/>
      <c r="F22" s="151"/>
      <c r="G22" s="151"/>
      <c r="H22" s="168"/>
      <c r="I22" s="168"/>
      <c r="J22" s="169"/>
      <c r="L22" s="87" t="b">
        <v>0</v>
      </c>
    </row>
    <row r="23" spans="1:15" ht="22.5" customHeight="1">
      <c r="A23" s="151"/>
      <c r="B23" s="151"/>
      <c r="C23" s="151"/>
      <c r="D23" s="151"/>
      <c r="E23" s="151"/>
      <c r="F23" s="151"/>
      <c r="G23" s="151"/>
      <c r="H23" s="160"/>
      <c r="I23" s="160"/>
      <c r="J23" s="170"/>
      <c r="L23" s="87">
        <v>0</v>
      </c>
      <c r="N23" s="87" t="str">
        <f>DOLLAR(J20,0)</f>
        <v>¥0</v>
      </c>
    </row>
    <row r="24" spans="1:15" ht="22.5" customHeight="1">
      <c r="A24" s="151"/>
      <c r="B24" s="151"/>
      <c r="C24" s="151"/>
      <c r="D24" s="151"/>
      <c r="E24" s="151"/>
      <c r="F24" s="151"/>
      <c r="G24" s="151"/>
      <c r="H24" s="160"/>
      <c r="I24" s="160"/>
      <c r="J24" s="160"/>
      <c r="N24" s="87" t="str">
        <f>MID(N23,2,100)</f>
        <v>0</v>
      </c>
    </row>
    <row r="25" spans="1:15" ht="27.75" customHeight="1">
      <c r="A25" s="87" t="s">
        <v>167</v>
      </c>
    </row>
    <row r="26" spans="1:15" ht="26.1" customHeight="1">
      <c r="A26" s="181"/>
      <c r="B26" s="182"/>
      <c r="C26" s="171"/>
      <c r="D26" s="187" t="s">
        <v>35</v>
      </c>
      <c r="E26" s="171"/>
      <c r="F26" s="171" t="s">
        <v>11</v>
      </c>
      <c r="G26" s="171"/>
      <c r="H26" s="171">
        <f>E26+I26-1</f>
        <v>-1</v>
      </c>
      <c r="I26" s="171"/>
      <c r="J26" s="172" t="s">
        <v>43</v>
      </c>
      <c r="L26" s="188" t="str">
        <f>IF(A26="","",(A26/2)*I26)</f>
        <v/>
      </c>
      <c r="M26" s="179">
        <v>10</v>
      </c>
      <c r="N26">
        <v>5</v>
      </c>
      <c r="O26" s="180">
        <f>$H$17*N26*1.1</f>
        <v>9350</v>
      </c>
    </row>
    <row r="27" spans="1:15" ht="26.1" customHeight="1">
      <c r="A27" s="185"/>
      <c r="B27" s="183"/>
      <c r="D27" s="189" t="s">
        <v>35</v>
      </c>
      <c r="F27" s="87" t="s">
        <v>11</v>
      </c>
      <c r="H27" s="87">
        <f>E27+I27-1</f>
        <v>-1</v>
      </c>
      <c r="J27" s="173" t="s">
        <v>205</v>
      </c>
      <c r="L27" s="188" t="str">
        <f>IF(A27="","",(A27/2)*I27)</f>
        <v/>
      </c>
      <c r="M27" s="179">
        <v>8</v>
      </c>
      <c r="N27">
        <v>4</v>
      </c>
      <c r="O27" s="180">
        <f t="shared" ref="O27:O30" si="0">$H$17*N27*1.1</f>
        <v>7480.0000000000009</v>
      </c>
    </row>
    <row r="28" spans="1:15" ht="26.1" customHeight="1">
      <c r="A28" s="186"/>
      <c r="B28" s="184"/>
      <c r="C28" s="174"/>
      <c r="D28" s="174"/>
      <c r="E28" s="174"/>
      <c r="F28" s="174"/>
      <c r="G28" s="174"/>
      <c r="H28" s="174"/>
      <c r="I28" s="174"/>
      <c r="J28" s="175"/>
      <c r="L28" s="188" t="str">
        <f t="shared" ref="L28" si="1">IF(A28="","",(A28/2)*I28)</f>
        <v/>
      </c>
      <c r="M28" s="179">
        <v>4</v>
      </c>
      <c r="N28">
        <v>2</v>
      </c>
      <c r="O28" s="180">
        <f t="shared" si="0"/>
        <v>3740.0000000000005</v>
      </c>
    </row>
    <row r="29" spans="1:15" ht="26.1" customHeight="1">
      <c r="M29" s="179">
        <v>3</v>
      </c>
      <c r="N29">
        <v>1.5</v>
      </c>
      <c r="O29" s="180">
        <f t="shared" si="0"/>
        <v>2805</v>
      </c>
    </row>
    <row r="30" spans="1:15" ht="26.1" customHeight="1">
      <c r="M30" s="179">
        <v>2</v>
      </c>
      <c r="N30">
        <v>1</v>
      </c>
      <c r="O30" s="180">
        <f t="shared" si="0"/>
        <v>1870.0000000000002</v>
      </c>
    </row>
  </sheetData>
  <mergeCells count="11">
    <mergeCell ref="A1:J1"/>
    <mergeCell ref="A2:J2"/>
    <mergeCell ref="L8:N9"/>
    <mergeCell ref="A17:G17"/>
    <mergeCell ref="A14:J14"/>
    <mergeCell ref="A15:J15"/>
    <mergeCell ref="A16:G16"/>
    <mergeCell ref="I5:J5"/>
    <mergeCell ref="A3:C3"/>
    <mergeCell ref="I12:J12"/>
    <mergeCell ref="C13:D13"/>
  </mergeCells>
  <phoneticPr fontId="1"/>
  <conditionalFormatting sqref="A26">
    <cfRule type="cellIs" dxfId="4" priority="4" operator="equal">
      <formula>""</formula>
    </cfRule>
  </conditionalFormatting>
  <conditionalFormatting sqref="E26">
    <cfRule type="cellIs" dxfId="3" priority="3" operator="equal">
      <formula>""</formula>
    </cfRule>
  </conditionalFormatting>
  <conditionalFormatting sqref="H27">
    <cfRule type="expression" dxfId="2" priority="1">
      <formula>$H$27=-1</formula>
    </cfRule>
  </conditionalFormatting>
  <conditionalFormatting sqref="I26">
    <cfRule type="cellIs" dxfId="1" priority="2" operator="equal">
      <formula>""</formula>
    </cfRule>
  </conditionalFormatting>
  <conditionalFormatting sqref="I12:J12">
    <cfRule type="cellIs" dxfId="0" priority="5" operator="equal">
      <formula>""</formula>
    </cfRule>
  </conditionalFormatting>
  <dataValidations count="1">
    <dataValidation type="list" allowBlank="1" showInputMessage="1" showErrorMessage="1" sqref="A27:A28 A26" xr:uid="{6F121151-C87E-4CDE-9CBD-078118A14573}">
      <formula1>$M$26:$M$30</formula1>
    </dataValidation>
  </dataValidations>
  <pageMargins left="0.67" right="0.2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11</xdr:col>
                    <xdr:colOff>352425</xdr:colOff>
                    <xdr:row>5</xdr:row>
                    <xdr:rowOff>57150</xdr:rowOff>
                  </from>
                  <to>
                    <xdr:col>11</xdr:col>
                    <xdr:colOff>752475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申込書</vt:lpstr>
      <vt:lpstr>計画書</vt:lpstr>
      <vt:lpstr>精算申込(1,700円)</vt:lpstr>
      <vt:lpstr>インボイス請求発行</vt:lpstr>
      <vt:lpstr>搬入明細【10t車】</vt:lpstr>
      <vt:lpstr>封筒</vt:lpstr>
      <vt:lpstr>返還請求書</vt:lpstr>
      <vt:lpstr>計画書!Print_Area</vt:lpstr>
      <vt:lpstr>申込書!Print_Area</vt:lpstr>
      <vt:lpstr>'精算申込(1,700円)'!Print_Area</vt:lpstr>
      <vt:lpstr>搬入明細【10t車】!Print_Area</vt:lpstr>
      <vt:lpstr>封筒!Print_Area</vt:lpstr>
      <vt:lpstr>返還請求書!Print_Area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協同組合 湖南環境建設事業協同組合</cp:lastModifiedBy>
  <cp:lastPrinted>2025-03-18T05:56:01Z</cp:lastPrinted>
  <dcterms:created xsi:type="dcterms:W3CDTF">2021-01-12T01:25:31Z</dcterms:created>
  <dcterms:modified xsi:type="dcterms:W3CDTF">2025-03-26T04:08:21Z</dcterms:modified>
</cp:coreProperties>
</file>